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heckCompatibility="1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663206DB-8387-49A5-A5CC-D679209B5650}" xr6:coauthVersionLast="40" xr6:coauthVersionMax="40" xr10:uidLastSave="{00000000-0000-0000-0000-000000000000}"/>
  <bookViews>
    <workbookView xWindow="-120" yWindow="-120" windowWidth="29040" windowHeight="15990" xr2:uid="{00000000-000D-0000-FFFF-FFFF00000000}"/>
  </bookViews>
  <sheets>
    <sheet name="Rekapitulace stavby" sheetId="1" r:id="rId1"/>
    <sheet name="SO 02.11 - Zemní práce - ..." sheetId="2" r:id="rId2"/>
    <sheet name="SO 02.12 - Oprava rozvodu..." sheetId="3" r:id="rId3"/>
    <sheet name="SO 02.13 - Vedlejší rozpo..." sheetId="4" r:id="rId4"/>
    <sheet name="SO 02.31 - Zemní práce - ..." sheetId="5" r:id="rId5"/>
    <sheet name="SO 02.32 - Oprava rozvodu..." sheetId="6" r:id="rId6"/>
    <sheet name="SO 02.33 - Vedlejší rozpo..." sheetId="7" r:id="rId7"/>
    <sheet name="SO 02.41 - Zemní práce - ..." sheetId="8" r:id="rId8"/>
    <sheet name="SO 02.42 - Oprava rozvodu..." sheetId="9" r:id="rId9"/>
    <sheet name="SO 02.43 - Vedlejší rozpo..." sheetId="10" r:id="rId10"/>
    <sheet name="SO 02.51 - Zemní práce - ..." sheetId="11" r:id="rId11"/>
    <sheet name="SO 02.52 - Oprava rozvodu..." sheetId="12" r:id="rId12"/>
    <sheet name="SO 02.53 - Vedlejší rozpo..." sheetId="13" r:id="rId13"/>
  </sheets>
  <definedNames>
    <definedName name="_xlnm._FilterDatabase" localSheetId="1" hidden="1">'SO 02.11 - Zemní práce - ...'!$C$130:$K$188</definedName>
    <definedName name="_xlnm._FilterDatabase" localSheetId="2" hidden="1">'SO 02.12 - Oprava rozvodu...'!$C$128:$K$194</definedName>
    <definedName name="_xlnm._FilterDatabase" localSheetId="3" hidden="1">'SO 02.13 - Vedlejší rozpo...'!$C$128:$K$140</definedName>
    <definedName name="_xlnm._FilterDatabase" localSheetId="4" hidden="1">'SO 02.31 - Zemní práce - ...'!$C$130:$K$188</definedName>
    <definedName name="_xlnm._FilterDatabase" localSheetId="5" hidden="1">'SO 02.32 - Oprava rozvodu...'!$C$128:$K$194</definedName>
    <definedName name="_xlnm._FilterDatabase" localSheetId="6" hidden="1">'SO 02.33 - Vedlejší rozpo...'!$C$128:$K$140</definedName>
    <definedName name="_xlnm._FilterDatabase" localSheetId="7" hidden="1">'SO 02.41 - Zemní práce - ...'!$C$130:$K$188</definedName>
    <definedName name="_xlnm._FilterDatabase" localSheetId="8" hidden="1">'SO 02.42 - Oprava rozvodu...'!$C$128:$K$194</definedName>
    <definedName name="_xlnm._FilterDatabase" localSheetId="9" hidden="1">'SO 02.43 - Vedlejší rozpo...'!$C$128:$K$140</definedName>
    <definedName name="_xlnm._FilterDatabase" localSheetId="10" hidden="1">'SO 02.51 - Zemní práce - ...'!$C$130:$K$188</definedName>
    <definedName name="_xlnm._FilterDatabase" localSheetId="11" hidden="1">'SO 02.52 - Oprava rozvodu...'!$C$128:$K$194</definedName>
    <definedName name="_xlnm._FilterDatabase" localSheetId="12" hidden="1">'SO 02.53 - Vedlejší rozpo...'!$C$128:$K$140</definedName>
    <definedName name="_xlnm.Print_Titles" localSheetId="0">'Rekapitulace stavby'!$92:$92</definedName>
    <definedName name="_xlnm.Print_Titles" localSheetId="1">'SO 02.11 - Zemní práce - ...'!$130:$130</definedName>
    <definedName name="_xlnm.Print_Titles" localSheetId="2">'SO 02.12 - Oprava rozvodu...'!$128:$128</definedName>
    <definedName name="_xlnm.Print_Titles" localSheetId="3">'SO 02.13 - Vedlejší rozpo...'!$128:$128</definedName>
    <definedName name="_xlnm.Print_Titles" localSheetId="4">'SO 02.31 - Zemní práce - ...'!$130:$130</definedName>
    <definedName name="_xlnm.Print_Titles" localSheetId="5">'SO 02.32 - Oprava rozvodu...'!$128:$128</definedName>
    <definedName name="_xlnm.Print_Titles" localSheetId="6">'SO 02.33 - Vedlejší rozpo...'!$128:$128</definedName>
    <definedName name="_xlnm.Print_Titles" localSheetId="7">'SO 02.41 - Zemní práce - ...'!$130:$130</definedName>
    <definedName name="_xlnm.Print_Titles" localSheetId="8">'SO 02.42 - Oprava rozvodu...'!$128:$128</definedName>
    <definedName name="_xlnm.Print_Titles" localSheetId="9">'SO 02.43 - Vedlejší rozpo...'!$128:$128</definedName>
    <definedName name="_xlnm.Print_Titles" localSheetId="10">'SO 02.51 - Zemní práce - ...'!$130:$130</definedName>
    <definedName name="_xlnm.Print_Titles" localSheetId="11">'SO 02.52 - Oprava rozvodu...'!$128:$128</definedName>
    <definedName name="_xlnm.Print_Titles" localSheetId="12">'SO 02.53 - Vedlejší rozpo...'!$128:$128</definedName>
    <definedName name="_xlnm.Print_Area" localSheetId="0">'Rekapitulace stavby'!$D$4:$AO$76,'Rekapitulace stavby'!$C$82:$AQ$114</definedName>
    <definedName name="_xlnm.Print_Area" localSheetId="1">'SO 02.11 - Zemní práce - ...'!$C$4:$J$76,'SO 02.11 - Zemní práce - ...'!$C$82:$J$112,'SO 02.11 - Zemní práce - ...'!$C$118:$K$188</definedName>
    <definedName name="_xlnm.Print_Area" localSheetId="2">'SO 02.12 - Oprava rozvodu...'!$C$4:$J$76,'SO 02.12 - Oprava rozvodu...'!$C$82:$J$110,'SO 02.12 - Oprava rozvodu...'!$C$116:$K$194</definedName>
    <definedName name="_xlnm.Print_Area" localSheetId="3">'SO 02.13 - Vedlejší rozpo...'!$C$4:$J$76,'SO 02.13 - Vedlejší rozpo...'!$C$82:$J$110,'SO 02.13 - Vedlejší rozpo...'!$C$116:$K$140</definedName>
    <definedName name="_xlnm.Print_Area" localSheetId="4">'SO 02.31 - Zemní práce - ...'!$C$4:$J$76,'SO 02.31 - Zemní práce - ...'!$C$82:$J$112,'SO 02.31 - Zemní práce - ...'!$C$118:$K$188</definedName>
    <definedName name="_xlnm.Print_Area" localSheetId="5">'SO 02.32 - Oprava rozvodu...'!$C$4:$J$76,'SO 02.32 - Oprava rozvodu...'!$C$82:$J$110,'SO 02.32 - Oprava rozvodu...'!$C$116:$K$194</definedName>
    <definedName name="_xlnm.Print_Area" localSheetId="6">'SO 02.33 - Vedlejší rozpo...'!$C$4:$J$76,'SO 02.33 - Vedlejší rozpo...'!$C$82:$J$110,'SO 02.33 - Vedlejší rozpo...'!$C$116:$K$140</definedName>
    <definedName name="_xlnm.Print_Area" localSheetId="7">'SO 02.41 - Zemní práce - ...'!$C$4:$J$76,'SO 02.41 - Zemní práce - ...'!$C$82:$J$112,'SO 02.41 - Zemní práce - ...'!$C$118:$K$188</definedName>
    <definedName name="_xlnm.Print_Area" localSheetId="8">'SO 02.42 - Oprava rozvodu...'!$C$4:$J$76,'SO 02.42 - Oprava rozvodu...'!$C$82:$J$110,'SO 02.42 - Oprava rozvodu...'!$C$116:$K$194</definedName>
    <definedName name="_xlnm.Print_Area" localSheetId="9">'SO 02.43 - Vedlejší rozpo...'!$C$4:$J$76,'SO 02.43 - Vedlejší rozpo...'!$C$82:$J$110,'SO 02.43 - Vedlejší rozpo...'!$C$116:$K$140</definedName>
    <definedName name="_xlnm.Print_Area" localSheetId="10">'SO 02.51 - Zemní práce - ...'!$C$4:$J$76,'SO 02.51 - Zemní práce - ...'!$C$82:$J$112,'SO 02.51 - Zemní práce - ...'!$C$118:$K$188</definedName>
    <definedName name="_xlnm.Print_Area" localSheetId="11">'SO 02.52 - Oprava rozvodu...'!$C$4:$J$76,'SO 02.52 - Oprava rozvodu...'!$C$82:$J$110,'SO 02.52 - Oprava rozvodu...'!$C$116:$K$194</definedName>
    <definedName name="_xlnm.Print_Area" localSheetId="12">'SO 02.53 - Vedlejší rozpo...'!$C$4:$J$76,'SO 02.53 - Vedlejší rozpo...'!$C$82:$J$110,'SO 02.53 - Vedlejší rozpo...'!$C$116:$K$140</definedName>
  </definedNames>
  <calcPr calcId="181029"/>
</workbook>
</file>

<file path=xl/calcChain.xml><?xml version="1.0" encoding="utf-8"?>
<calcChain xmlns="http://schemas.openxmlformats.org/spreadsheetml/2006/main">
  <c r="J39" i="13" l="1"/>
  <c r="J38" i="13"/>
  <c r="AY106" i="1" s="1"/>
  <c r="J37" i="13"/>
  <c r="AX106" i="1" s="1"/>
  <c r="BI139" i="13"/>
  <c r="BH139" i="13"/>
  <c r="BG139" i="13"/>
  <c r="BF139" i="13"/>
  <c r="T139" i="13"/>
  <c r="T138" i="13"/>
  <c r="R139" i="13"/>
  <c r="R138" i="13" s="1"/>
  <c r="P139" i="13"/>
  <c r="P138" i="13" s="1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J126" i="13"/>
  <c r="J125" i="13"/>
  <c r="F125" i="13"/>
  <c r="F123" i="13"/>
  <c r="E121" i="13"/>
  <c r="BI108" i="13"/>
  <c r="BH108" i="13"/>
  <c r="BG108" i="13"/>
  <c r="BF108" i="13"/>
  <c r="BI107" i="13"/>
  <c r="BH107" i="13"/>
  <c r="BG107" i="13"/>
  <c r="BF107" i="13"/>
  <c r="BE107" i="13"/>
  <c r="BI106" i="13"/>
  <c r="BH106" i="13"/>
  <c r="BG106" i="13"/>
  <c r="BF106" i="13"/>
  <c r="BE106" i="13"/>
  <c r="BI105" i="13"/>
  <c r="BH105" i="13"/>
  <c r="BG105" i="13"/>
  <c r="BF105" i="13"/>
  <c r="BE105" i="13"/>
  <c r="BI104" i="13"/>
  <c r="BH104" i="13"/>
  <c r="BG104" i="13"/>
  <c r="BF104" i="13"/>
  <c r="BE104" i="13"/>
  <c r="BI103" i="13"/>
  <c r="BH103" i="13"/>
  <c r="BG103" i="13"/>
  <c r="BF103" i="13"/>
  <c r="BE103" i="13"/>
  <c r="J92" i="13"/>
  <c r="J91" i="13"/>
  <c r="F91" i="13"/>
  <c r="F89" i="13"/>
  <c r="E87" i="13"/>
  <c r="J18" i="13"/>
  <c r="E18" i="13"/>
  <c r="F126" i="13" s="1"/>
  <c r="J17" i="13"/>
  <c r="J12" i="13"/>
  <c r="J89" i="13"/>
  <c r="E7" i="13"/>
  <c r="E119" i="13" s="1"/>
  <c r="J39" i="12"/>
  <c r="J38" i="12"/>
  <c r="AY105" i="1" s="1"/>
  <c r="J37" i="12"/>
  <c r="AX105" i="1"/>
  <c r="BI193" i="12"/>
  <c r="BH193" i="12"/>
  <c r="BG193" i="12"/>
  <c r="BF193" i="12"/>
  <c r="T193" i="12"/>
  <c r="R193" i="12"/>
  <c r="P193" i="12"/>
  <c r="BI191" i="12"/>
  <c r="BH191" i="12"/>
  <c r="BG191" i="12"/>
  <c r="BF191" i="12"/>
  <c r="T191" i="12"/>
  <c r="R191" i="12"/>
  <c r="P191" i="12"/>
  <c r="BI189" i="12"/>
  <c r="BH189" i="12"/>
  <c r="BG189" i="12"/>
  <c r="BF189" i="12"/>
  <c r="T189" i="12"/>
  <c r="R189" i="12"/>
  <c r="P189" i="12"/>
  <c r="BI187" i="12"/>
  <c r="BH187" i="12"/>
  <c r="BG187" i="12"/>
  <c r="BF187" i="12"/>
  <c r="T187" i="12"/>
  <c r="R187" i="12"/>
  <c r="P187" i="12"/>
  <c r="BI185" i="12"/>
  <c r="BH185" i="12"/>
  <c r="BG185" i="12"/>
  <c r="BF185" i="12"/>
  <c r="T185" i="12"/>
  <c r="R185" i="12"/>
  <c r="P185" i="12"/>
  <c r="BI183" i="12"/>
  <c r="BH183" i="12"/>
  <c r="BG183" i="12"/>
  <c r="BF183" i="12"/>
  <c r="T183" i="12"/>
  <c r="R183" i="12"/>
  <c r="P183" i="12"/>
  <c r="BI181" i="12"/>
  <c r="BH181" i="12"/>
  <c r="BG181" i="12"/>
  <c r="BF181" i="12"/>
  <c r="T181" i="12"/>
  <c r="R181" i="12"/>
  <c r="P181" i="12"/>
  <c r="BI179" i="12"/>
  <c r="BH179" i="12"/>
  <c r="BG179" i="12"/>
  <c r="BF179" i="12"/>
  <c r="T179" i="12"/>
  <c r="R179" i="12"/>
  <c r="P179" i="12"/>
  <c r="BI177" i="12"/>
  <c r="BH177" i="12"/>
  <c r="BG177" i="12"/>
  <c r="BF177" i="12"/>
  <c r="T177" i="12"/>
  <c r="R177" i="12"/>
  <c r="P177" i="12"/>
  <c r="BI175" i="12"/>
  <c r="BH175" i="12"/>
  <c r="BG175" i="12"/>
  <c r="BF175" i="12"/>
  <c r="T175" i="12"/>
  <c r="R175" i="12"/>
  <c r="P175" i="12"/>
  <c r="BI173" i="12"/>
  <c r="BH173" i="12"/>
  <c r="BG173" i="12"/>
  <c r="BF173" i="12"/>
  <c r="T173" i="12"/>
  <c r="R173" i="12"/>
  <c r="P173" i="12"/>
  <c r="BI171" i="12"/>
  <c r="BH171" i="12"/>
  <c r="BG171" i="12"/>
  <c r="BF171" i="12"/>
  <c r="T171" i="12"/>
  <c r="R171" i="12"/>
  <c r="P171" i="12"/>
  <c r="BI169" i="12"/>
  <c r="BH169" i="12"/>
  <c r="BG169" i="12"/>
  <c r="BF169" i="12"/>
  <c r="T169" i="12"/>
  <c r="R169" i="12"/>
  <c r="P169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53" i="12"/>
  <c r="BH153" i="12"/>
  <c r="BG153" i="12"/>
  <c r="BF153" i="12"/>
  <c r="T153" i="12"/>
  <c r="R153" i="12"/>
  <c r="P153" i="12"/>
  <c r="BI151" i="12"/>
  <c r="BH151" i="12"/>
  <c r="BG151" i="12"/>
  <c r="BF151" i="12"/>
  <c r="T151" i="12"/>
  <c r="R151" i="12"/>
  <c r="P151" i="12"/>
  <c r="BI149" i="12"/>
  <c r="BH149" i="12"/>
  <c r="BG149" i="12"/>
  <c r="BF149" i="12"/>
  <c r="T149" i="12"/>
  <c r="R149" i="12"/>
  <c r="P149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2" i="12"/>
  <c r="BH132" i="12"/>
  <c r="BG132" i="12"/>
  <c r="BF132" i="12"/>
  <c r="T132" i="12"/>
  <c r="R132" i="12"/>
  <c r="P132" i="12"/>
  <c r="J126" i="12"/>
  <c r="J125" i="12"/>
  <c r="F125" i="12"/>
  <c r="F123" i="12"/>
  <c r="E121" i="12"/>
  <c r="BI108" i="12"/>
  <c r="BH108" i="12"/>
  <c r="BG108" i="12"/>
  <c r="BF108" i="12"/>
  <c r="BI107" i="12"/>
  <c r="BH107" i="12"/>
  <c r="BG107" i="12"/>
  <c r="BF107" i="12"/>
  <c r="BE107" i="12"/>
  <c r="BI106" i="12"/>
  <c r="BH106" i="12"/>
  <c r="BG106" i="12"/>
  <c r="BF106" i="12"/>
  <c r="BE106" i="12"/>
  <c r="BI105" i="12"/>
  <c r="BH105" i="12"/>
  <c r="BG105" i="12"/>
  <c r="BF105" i="12"/>
  <c r="BE105" i="12"/>
  <c r="BI104" i="12"/>
  <c r="BH104" i="12"/>
  <c r="BG104" i="12"/>
  <c r="BF104" i="12"/>
  <c r="BE104" i="12"/>
  <c r="BI103" i="12"/>
  <c r="BH103" i="12"/>
  <c r="BG103" i="12"/>
  <c r="BF103" i="12"/>
  <c r="BE103" i="12"/>
  <c r="J92" i="12"/>
  <c r="J91" i="12"/>
  <c r="F91" i="12"/>
  <c r="F89" i="12"/>
  <c r="E87" i="12"/>
  <c r="J18" i="12"/>
  <c r="E18" i="12"/>
  <c r="F126" i="12" s="1"/>
  <c r="J17" i="12"/>
  <c r="J12" i="12"/>
  <c r="J123" i="12" s="1"/>
  <c r="E7" i="12"/>
  <c r="E119" i="12"/>
  <c r="J39" i="11"/>
  <c r="J38" i="11"/>
  <c r="AY104" i="1" s="1"/>
  <c r="J37" i="11"/>
  <c r="AX104" i="1" s="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3" i="11"/>
  <c r="BH183" i="11"/>
  <c r="BG183" i="11"/>
  <c r="BF183" i="11"/>
  <c r="T183" i="11"/>
  <c r="R183" i="11"/>
  <c r="P183" i="11"/>
  <c r="BI181" i="11"/>
  <c r="BH181" i="11"/>
  <c r="BG181" i="11"/>
  <c r="BF181" i="11"/>
  <c r="T181" i="11"/>
  <c r="R181" i="11"/>
  <c r="P181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J128" i="11"/>
  <c r="J127" i="11"/>
  <c r="F127" i="11"/>
  <c r="F125" i="11"/>
  <c r="E123" i="11"/>
  <c r="BI110" i="11"/>
  <c r="BH110" i="11"/>
  <c r="BG110" i="11"/>
  <c r="BF110" i="11"/>
  <c r="BI109" i="11"/>
  <c r="BH109" i="11"/>
  <c r="BG109" i="11"/>
  <c r="BF109" i="11"/>
  <c r="BE109" i="11"/>
  <c r="BI108" i="11"/>
  <c r="BH108" i="11"/>
  <c r="BG108" i="11"/>
  <c r="BF108" i="11"/>
  <c r="BE108" i="11"/>
  <c r="BI107" i="11"/>
  <c r="BH107" i="11"/>
  <c r="BG107" i="11"/>
  <c r="BF107" i="11"/>
  <c r="BE107" i="11"/>
  <c r="BI106" i="11"/>
  <c r="BH106" i="11"/>
  <c r="BG106" i="11"/>
  <c r="BF106" i="11"/>
  <c r="BE106" i="11"/>
  <c r="BI105" i="11"/>
  <c r="BH105" i="11"/>
  <c r="BG105" i="11"/>
  <c r="BF105" i="11"/>
  <c r="BE105" i="11"/>
  <c r="J92" i="11"/>
  <c r="J91" i="11"/>
  <c r="F91" i="11"/>
  <c r="F89" i="11"/>
  <c r="E87" i="11"/>
  <c r="J18" i="11"/>
  <c r="E18" i="11"/>
  <c r="F92" i="11" s="1"/>
  <c r="J17" i="11"/>
  <c r="J12" i="11"/>
  <c r="J89" i="11"/>
  <c r="E7" i="11"/>
  <c r="E121" i="11" s="1"/>
  <c r="J39" i="10"/>
  <c r="J38" i="10"/>
  <c r="AY103" i="1" s="1"/>
  <c r="J37" i="10"/>
  <c r="AX103" i="1"/>
  <c r="BI139" i="10"/>
  <c r="BH139" i="10"/>
  <c r="BG139" i="10"/>
  <c r="BF139" i="10"/>
  <c r="T139" i="10"/>
  <c r="T138" i="10" s="1"/>
  <c r="R139" i="10"/>
  <c r="R138" i="10"/>
  <c r="P139" i="10"/>
  <c r="P138" i="10" s="1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J126" i="10"/>
  <c r="J125" i="10"/>
  <c r="F125" i="10"/>
  <c r="F123" i="10"/>
  <c r="E121" i="10"/>
  <c r="BI108" i="10"/>
  <c r="BH108" i="10"/>
  <c r="BG108" i="10"/>
  <c r="BF108" i="10"/>
  <c r="BI107" i="10"/>
  <c r="BH107" i="10"/>
  <c r="BG107" i="10"/>
  <c r="BF107" i="10"/>
  <c r="BE107" i="10"/>
  <c r="BI106" i="10"/>
  <c r="BH106" i="10"/>
  <c r="BG106" i="10"/>
  <c r="BF106" i="10"/>
  <c r="BE106" i="10"/>
  <c r="BI105" i="10"/>
  <c r="BH105" i="10"/>
  <c r="BG105" i="10"/>
  <c r="BF105" i="10"/>
  <c r="BE105" i="10"/>
  <c r="BI104" i="10"/>
  <c r="BH104" i="10"/>
  <c r="BG104" i="10"/>
  <c r="BF104" i="10"/>
  <c r="BE104" i="10"/>
  <c r="BI103" i="10"/>
  <c r="BH103" i="10"/>
  <c r="BG103" i="10"/>
  <c r="BF103" i="10"/>
  <c r="BE103" i="10"/>
  <c r="J92" i="10"/>
  <c r="J91" i="10"/>
  <c r="F91" i="10"/>
  <c r="F89" i="10"/>
  <c r="E87" i="10"/>
  <c r="J18" i="10"/>
  <c r="E18" i="10"/>
  <c r="F92" i="10"/>
  <c r="J17" i="10"/>
  <c r="J12" i="10"/>
  <c r="J123" i="10"/>
  <c r="E7" i="10"/>
  <c r="E85" i="10" s="1"/>
  <c r="J39" i="9"/>
  <c r="J38" i="9"/>
  <c r="AY102" i="1"/>
  <c r="J37" i="9"/>
  <c r="AX102" i="1"/>
  <c r="BI193" i="9"/>
  <c r="BH193" i="9"/>
  <c r="BG193" i="9"/>
  <c r="BF193" i="9"/>
  <c r="T193" i="9"/>
  <c r="R193" i="9"/>
  <c r="P193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J126" i="9"/>
  <c r="J125" i="9"/>
  <c r="F125" i="9"/>
  <c r="F123" i="9"/>
  <c r="E121" i="9"/>
  <c r="BI108" i="9"/>
  <c r="BH108" i="9"/>
  <c r="BG108" i="9"/>
  <c r="BF108" i="9"/>
  <c r="BI107" i="9"/>
  <c r="BH107" i="9"/>
  <c r="BG107" i="9"/>
  <c r="BF107" i="9"/>
  <c r="BE107" i="9"/>
  <c r="BI106" i="9"/>
  <c r="BH106" i="9"/>
  <c r="BG106" i="9"/>
  <c r="BF106" i="9"/>
  <c r="BE106" i="9"/>
  <c r="BI105" i="9"/>
  <c r="BH105" i="9"/>
  <c r="BG105" i="9"/>
  <c r="BF105" i="9"/>
  <c r="BE105" i="9"/>
  <c r="BI104" i="9"/>
  <c r="BH104" i="9"/>
  <c r="BG104" i="9"/>
  <c r="BF104" i="9"/>
  <c r="BE104" i="9"/>
  <c r="BI103" i="9"/>
  <c r="BH103" i="9"/>
  <c r="BG103" i="9"/>
  <c r="BF103" i="9"/>
  <c r="BE103" i="9"/>
  <c r="J92" i="9"/>
  <c r="J91" i="9"/>
  <c r="F91" i="9"/>
  <c r="F89" i="9"/>
  <c r="E87" i="9"/>
  <c r="J18" i="9"/>
  <c r="E18" i="9"/>
  <c r="F126" i="9" s="1"/>
  <c r="J17" i="9"/>
  <c r="J12" i="9"/>
  <c r="J123" i="9"/>
  <c r="E7" i="9"/>
  <c r="E119" i="9" s="1"/>
  <c r="J39" i="8"/>
  <c r="J38" i="8"/>
  <c r="AY101" i="1" s="1"/>
  <c r="J37" i="8"/>
  <c r="AX101" i="1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J128" i="8"/>
  <c r="J127" i="8"/>
  <c r="F127" i="8"/>
  <c r="F125" i="8"/>
  <c r="E123" i="8"/>
  <c r="BI110" i="8"/>
  <c r="BH110" i="8"/>
  <c r="BG110" i="8"/>
  <c r="BF110" i="8"/>
  <c r="BI109" i="8"/>
  <c r="BH109" i="8"/>
  <c r="BG109" i="8"/>
  <c r="BF109" i="8"/>
  <c r="BE109" i="8"/>
  <c r="BI108" i="8"/>
  <c r="BH108" i="8"/>
  <c r="BG108" i="8"/>
  <c r="BF108" i="8"/>
  <c r="BE108" i="8"/>
  <c r="BI107" i="8"/>
  <c r="BH107" i="8"/>
  <c r="BG107" i="8"/>
  <c r="BF107" i="8"/>
  <c r="BE107" i="8"/>
  <c r="BI106" i="8"/>
  <c r="BH106" i="8"/>
  <c r="BG106" i="8"/>
  <c r="BF106" i="8"/>
  <c r="BE106" i="8"/>
  <c r="BI105" i="8"/>
  <c r="BH105" i="8"/>
  <c r="BG105" i="8"/>
  <c r="BF105" i="8"/>
  <c r="BE105" i="8"/>
  <c r="J92" i="8"/>
  <c r="J91" i="8"/>
  <c r="F91" i="8"/>
  <c r="F89" i="8"/>
  <c r="E87" i="8"/>
  <c r="J18" i="8"/>
  <c r="E18" i="8"/>
  <c r="F92" i="8"/>
  <c r="J17" i="8"/>
  <c r="J12" i="8"/>
  <c r="J125" i="8"/>
  <c r="E7" i="8"/>
  <c r="E121" i="8" s="1"/>
  <c r="J39" i="7"/>
  <c r="J38" i="7"/>
  <c r="AY100" i="1"/>
  <c r="J37" i="7"/>
  <c r="AX100" i="1" s="1"/>
  <c r="BI139" i="7"/>
  <c r="BH139" i="7"/>
  <c r="BG139" i="7"/>
  <c r="BF139" i="7"/>
  <c r="T139" i="7"/>
  <c r="T138" i="7"/>
  <c r="R139" i="7"/>
  <c r="R138" i="7"/>
  <c r="P139" i="7"/>
  <c r="P138" i="7" s="1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J126" i="7"/>
  <c r="J125" i="7"/>
  <c r="F125" i="7"/>
  <c r="F123" i="7"/>
  <c r="E121" i="7"/>
  <c r="BI108" i="7"/>
  <c r="BH108" i="7"/>
  <c r="BG108" i="7"/>
  <c r="BF108" i="7"/>
  <c r="BI107" i="7"/>
  <c r="BH107" i="7"/>
  <c r="BG107" i="7"/>
  <c r="BF107" i="7"/>
  <c r="BE107" i="7"/>
  <c r="BI106" i="7"/>
  <c r="BH106" i="7"/>
  <c r="BG106" i="7"/>
  <c r="BF106" i="7"/>
  <c r="BE106" i="7"/>
  <c r="BI105" i="7"/>
  <c r="BH105" i="7"/>
  <c r="BG105" i="7"/>
  <c r="BF105" i="7"/>
  <c r="BE105" i="7"/>
  <c r="BI104" i="7"/>
  <c r="BH104" i="7"/>
  <c r="BG104" i="7"/>
  <c r="BF104" i="7"/>
  <c r="BE104" i="7"/>
  <c r="BI103" i="7"/>
  <c r="BH103" i="7"/>
  <c r="BG103" i="7"/>
  <c r="BF103" i="7"/>
  <c r="BE103" i="7"/>
  <c r="J92" i="7"/>
  <c r="J91" i="7"/>
  <c r="F91" i="7"/>
  <c r="F89" i="7"/>
  <c r="E87" i="7"/>
  <c r="J18" i="7"/>
  <c r="E18" i="7"/>
  <c r="F92" i="7"/>
  <c r="J17" i="7"/>
  <c r="J12" i="7"/>
  <c r="J123" i="7" s="1"/>
  <c r="E7" i="7"/>
  <c r="E119" i="7"/>
  <c r="J39" i="6"/>
  <c r="J38" i="6"/>
  <c r="AY99" i="1"/>
  <c r="J37" i="6"/>
  <c r="AX99" i="1" s="1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J126" i="6"/>
  <c r="J125" i="6"/>
  <c r="F125" i="6"/>
  <c r="F123" i="6"/>
  <c r="E121" i="6"/>
  <c r="BI108" i="6"/>
  <c r="BH108" i="6"/>
  <c r="BG108" i="6"/>
  <c r="BF108" i="6"/>
  <c r="BI107" i="6"/>
  <c r="BH107" i="6"/>
  <c r="BG107" i="6"/>
  <c r="BF107" i="6"/>
  <c r="BE107" i="6"/>
  <c r="BI106" i="6"/>
  <c r="BH106" i="6"/>
  <c r="BG106" i="6"/>
  <c r="BF106" i="6"/>
  <c r="BE106" i="6"/>
  <c r="BI105" i="6"/>
  <c r="BH105" i="6"/>
  <c r="BG105" i="6"/>
  <c r="BF105" i="6"/>
  <c r="BE105" i="6"/>
  <c r="BI104" i="6"/>
  <c r="BH104" i="6"/>
  <c r="BG104" i="6"/>
  <c r="BF104" i="6"/>
  <c r="BE104" i="6"/>
  <c r="BI103" i="6"/>
  <c r="BH103" i="6"/>
  <c r="BG103" i="6"/>
  <c r="BF103" i="6"/>
  <c r="BE103" i="6"/>
  <c r="J92" i="6"/>
  <c r="J91" i="6"/>
  <c r="F91" i="6"/>
  <c r="F89" i="6"/>
  <c r="E87" i="6"/>
  <c r="J18" i="6"/>
  <c r="E18" i="6"/>
  <c r="F92" i="6"/>
  <c r="J17" i="6"/>
  <c r="J12" i="6"/>
  <c r="J123" i="6"/>
  <c r="E7" i="6"/>
  <c r="E119" i="6" s="1"/>
  <c r="J39" i="5"/>
  <c r="J38" i="5"/>
  <c r="AY98" i="1"/>
  <c r="J37" i="5"/>
  <c r="AX98" i="1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J128" i="5"/>
  <c r="J127" i="5"/>
  <c r="F127" i="5"/>
  <c r="F125" i="5"/>
  <c r="E123" i="5"/>
  <c r="BI110" i="5"/>
  <c r="BH110" i="5"/>
  <c r="BG110" i="5"/>
  <c r="BF110" i="5"/>
  <c r="BI109" i="5"/>
  <c r="BH109" i="5"/>
  <c r="BG109" i="5"/>
  <c r="BF109" i="5"/>
  <c r="BE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BI105" i="5"/>
  <c r="BH105" i="5"/>
  <c r="BG105" i="5"/>
  <c r="BF105" i="5"/>
  <c r="BE105" i="5"/>
  <c r="J92" i="5"/>
  <c r="J91" i="5"/>
  <c r="F91" i="5"/>
  <c r="F89" i="5"/>
  <c r="E87" i="5"/>
  <c r="J18" i="5"/>
  <c r="E18" i="5"/>
  <c r="F128" i="5"/>
  <c r="J17" i="5"/>
  <c r="J12" i="5"/>
  <c r="J89" i="5"/>
  <c r="E7" i="5"/>
  <c r="E85" i="5"/>
  <c r="J39" i="4"/>
  <c r="J38" i="4"/>
  <c r="AY97" i="1"/>
  <c r="J37" i="4"/>
  <c r="AX97" i="1" s="1"/>
  <c r="BI139" i="4"/>
  <c r="BH139" i="4"/>
  <c r="BG139" i="4"/>
  <c r="BF139" i="4"/>
  <c r="T139" i="4"/>
  <c r="T138" i="4"/>
  <c r="R139" i="4"/>
  <c r="R138" i="4" s="1"/>
  <c r="P139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J126" i="4"/>
  <c r="J125" i="4"/>
  <c r="F125" i="4"/>
  <c r="F123" i="4"/>
  <c r="E121" i="4"/>
  <c r="BI108" i="4"/>
  <c r="BH108" i="4"/>
  <c r="BG108" i="4"/>
  <c r="BF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BF104" i="4"/>
  <c r="BE104" i="4"/>
  <c r="BI103" i="4"/>
  <c r="BH103" i="4"/>
  <c r="BG103" i="4"/>
  <c r="BF103" i="4"/>
  <c r="BE103" i="4"/>
  <c r="J92" i="4"/>
  <c r="J91" i="4"/>
  <c r="F91" i="4"/>
  <c r="F89" i="4"/>
  <c r="E87" i="4"/>
  <c r="J18" i="4"/>
  <c r="E18" i="4"/>
  <c r="F92" i="4" s="1"/>
  <c r="J17" i="4"/>
  <c r="J12" i="4"/>
  <c r="J123" i="4" s="1"/>
  <c r="E7" i="4"/>
  <c r="E119" i="4"/>
  <c r="J39" i="3"/>
  <c r="J38" i="3"/>
  <c r="AY96" i="1"/>
  <c r="J37" i="3"/>
  <c r="AX96" i="1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J126" i="3"/>
  <c r="J125" i="3"/>
  <c r="F125" i="3"/>
  <c r="F123" i="3"/>
  <c r="E121" i="3"/>
  <c r="BI108" i="3"/>
  <c r="BH108" i="3"/>
  <c r="BG108" i="3"/>
  <c r="BF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J92" i="3"/>
  <c r="J91" i="3"/>
  <c r="F91" i="3"/>
  <c r="F89" i="3"/>
  <c r="E87" i="3"/>
  <c r="J18" i="3"/>
  <c r="E18" i="3"/>
  <c r="F92" i="3"/>
  <c r="J17" i="3"/>
  <c r="J12" i="3"/>
  <c r="J123" i="3"/>
  <c r="E7" i="3"/>
  <c r="E119" i="3"/>
  <c r="J39" i="2"/>
  <c r="J38" i="2"/>
  <c r="AY95" i="1"/>
  <c r="J37" i="2"/>
  <c r="AX95" i="1" s="1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91" i="2"/>
  <c r="F89" i="2"/>
  <c r="E87" i="2"/>
  <c r="J18" i="2"/>
  <c r="E18" i="2"/>
  <c r="F128" i="2" s="1"/>
  <c r="J17" i="2"/>
  <c r="J12" i="2"/>
  <c r="J89" i="2" s="1"/>
  <c r="E7" i="2"/>
  <c r="E85" i="2"/>
  <c r="CK112" i="1"/>
  <c r="CJ112" i="1"/>
  <c r="CI112" i="1"/>
  <c r="CH112" i="1"/>
  <c r="CG112" i="1"/>
  <c r="CF112" i="1"/>
  <c r="BZ112" i="1"/>
  <c r="CE112" i="1"/>
  <c r="CK111" i="1"/>
  <c r="CJ111" i="1"/>
  <c r="CI111" i="1"/>
  <c r="CH111" i="1"/>
  <c r="CG111" i="1"/>
  <c r="CF111" i="1"/>
  <c r="BZ111" i="1"/>
  <c r="CE111" i="1"/>
  <c r="CK110" i="1"/>
  <c r="CJ110" i="1"/>
  <c r="CI110" i="1"/>
  <c r="CH110" i="1"/>
  <c r="CG110" i="1"/>
  <c r="CF110" i="1"/>
  <c r="BZ110" i="1"/>
  <c r="CE110" i="1"/>
  <c r="CK109" i="1"/>
  <c r="CJ109" i="1"/>
  <c r="CI109" i="1"/>
  <c r="CH109" i="1"/>
  <c r="CG109" i="1"/>
  <c r="CF109" i="1"/>
  <c r="BZ109" i="1"/>
  <c r="CE109" i="1"/>
  <c r="L90" i="1"/>
  <c r="AM90" i="1"/>
  <c r="AM89" i="1"/>
  <c r="L89" i="1"/>
  <c r="AM87" i="1"/>
  <c r="L87" i="1"/>
  <c r="L85" i="1"/>
  <c r="L84" i="1"/>
  <c r="BK139" i="13"/>
  <c r="J139" i="13"/>
  <c r="BK136" i="13"/>
  <c r="J136" i="13"/>
  <c r="BK134" i="13"/>
  <c r="J134" i="13"/>
  <c r="BK132" i="13"/>
  <c r="J132" i="13"/>
  <c r="J193" i="12"/>
  <c r="BK191" i="12"/>
  <c r="BK183" i="12"/>
  <c r="BK179" i="12"/>
  <c r="BK177" i="12"/>
  <c r="J175" i="12"/>
  <c r="BK173" i="12"/>
  <c r="J169" i="12"/>
  <c r="J167" i="12"/>
  <c r="BK161" i="12"/>
  <c r="J157" i="12"/>
  <c r="BK151" i="12"/>
  <c r="BK143" i="12"/>
  <c r="BK134" i="12"/>
  <c r="BK183" i="11"/>
  <c r="J177" i="11"/>
  <c r="J163" i="11"/>
  <c r="J139" i="11"/>
  <c r="BK181" i="9"/>
  <c r="J177" i="9"/>
  <c r="J171" i="9"/>
  <c r="J163" i="9"/>
  <c r="BK153" i="9"/>
  <c r="J149" i="9"/>
  <c r="BK185" i="8"/>
  <c r="BK181" i="8"/>
  <c r="BK177" i="8"/>
  <c r="BK173" i="8"/>
  <c r="BK169" i="8"/>
  <c r="BK157" i="8"/>
  <c r="BK139" i="8"/>
  <c r="BK139" i="7"/>
  <c r="BK183" i="6"/>
  <c r="J157" i="6"/>
  <c r="J153" i="6"/>
  <c r="BK136" i="6"/>
  <c r="BK134" i="6"/>
  <c r="J179" i="5"/>
  <c r="BK173" i="5"/>
  <c r="BK165" i="5"/>
  <c r="J153" i="5"/>
  <c r="BK151" i="5"/>
  <c r="BK149" i="5"/>
  <c r="J134" i="5"/>
  <c r="J132" i="4"/>
  <c r="BK183" i="3"/>
  <c r="J177" i="3"/>
  <c r="BK161" i="3"/>
  <c r="BK155" i="3"/>
  <c r="J145" i="3"/>
  <c r="BK143" i="3"/>
  <c r="J134" i="3"/>
  <c r="BK183" i="2"/>
  <c r="J175" i="2"/>
  <c r="J167" i="2"/>
  <c r="J163" i="2"/>
  <c r="BK159" i="2"/>
  <c r="J157" i="2"/>
  <c r="BK149" i="2"/>
  <c r="J147" i="2"/>
  <c r="BK193" i="12"/>
  <c r="J191" i="12"/>
  <c r="J189" i="12"/>
  <c r="J187" i="12"/>
  <c r="BK185" i="12"/>
  <c r="J183" i="12"/>
  <c r="J181" i="12"/>
  <c r="J179" i="12"/>
  <c r="J177" i="12"/>
  <c r="BK169" i="12"/>
  <c r="BK167" i="12"/>
  <c r="J165" i="12"/>
  <c r="BK163" i="12"/>
  <c r="J159" i="12"/>
  <c r="J151" i="12"/>
  <c r="J147" i="12"/>
  <c r="BK141" i="12"/>
  <c r="J183" i="11"/>
  <c r="J181" i="11"/>
  <c r="BK175" i="11"/>
  <c r="J171" i="11"/>
  <c r="BK169" i="11"/>
  <c r="BK163" i="11"/>
  <c r="BK142" i="11"/>
  <c r="BK134" i="11"/>
  <c r="J193" i="9"/>
  <c r="BK189" i="9"/>
  <c r="J185" i="9"/>
  <c r="BK169" i="9"/>
  <c r="BK167" i="9"/>
  <c r="BK163" i="9"/>
  <c r="J157" i="9"/>
  <c r="J153" i="9"/>
  <c r="J151" i="9"/>
  <c r="BK143" i="9"/>
  <c r="J136" i="9"/>
  <c r="BK179" i="8"/>
  <c r="J171" i="8"/>
  <c r="J151" i="8"/>
  <c r="BK147" i="8"/>
  <c r="J139" i="8"/>
  <c r="J134" i="8"/>
  <c r="BK193" i="6"/>
  <c r="BK175" i="6"/>
  <c r="J171" i="6"/>
  <c r="J167" i="6"/>
  <c r="J163" i="6"/>
  <c r="J159" i="6"/>
  <c r="J155" i="6"/>
  <c r="J151" i="6"/>
  <c r="BK149" i="6"/>
  <c r="BK145" i="6"/>
  <c r="J139" i="6"/>
  <c r="BK185" i="5"/>
  <c r="J181" i="5"/>
  <c r="BK179" i="5"/>
  <c r="BK175" i="5"/>
  <c r="BK169" i="5"/>
  <c r="BK167" i="5"/>
  <c r="J163" i="5"/>
  <c r="BK157" i="5"/>
  <c r="BK147" i="5"/>
  <c r="J139" i="4"/>
  <c r="BK193" i="3"/>
  <c r="BK191" i="3"/>
  <c r="J189" i="3"/>
  <c r="J185" i="3"/>
  <c r="J179" i="3"/>
  <c r="J167" i="3"/>
  <c r="J165" i="3"/>
  <c r="BK163" i="3"/>
  <c r="J155" i="3"/>
  <c r="J153" i="3"/>
  <c r="BK147" i="3"/>
  <c r="J141" i="3"/>
  <c r="J136" i="3"/>
  <c r="BK134" i="3"/>
  <c r="BK185" i="2"/>
  <c r="J181" i="2"/>
  <c r="BK179" i="2"/>
  <c r="BK175" i="2"/>
  <c r="BK167" i="2"/>
  <c r="J165" i="2"/>
  <c r="BK151" i="2"/>
  <c r="J142" i="2"/>
  <c r="BK137" i="2"/>
  <c r="BK189" i="12"/>
  <c r="BK181" i="12"/>
  <c r="J173" i="12"/>
  <c r="BK171" i="12"/>
  <c r="BK159" i="12"/>
  <c r="BK155" i="12"/>
  <c r="J153" i="12"/>
  <c r="J149" i="12"/>
  <c r="J145" i="12"/>
  <c r="J134" i="12"/>
  <c r="BK185" i="11"/>
  <c r="BK173" i="11"/>
  <c r="J161" i="11"/>
  <c r="J157" i="11"/>
  <c r="J151" i="11"/>
  <c r="J139" i="10"/>
  <c r="BK134" i="10"/>
  <c r="BK187" i="9"/>
  <c r="J179" i="9"/>
  <c r="BK145" i="9"/>
  <c r="J187" i="8"/>
  <c r="J177" i="8"/>
  <c r="J173" i="8"/>
  <c r="BK165" i="8"/>
  <c r="J161" i="8"/>
  <c r="J159" i="8"/>
  <c r="J157" i="8"/>
  <c r="J149" i="8"/>
  <c r="BK145" i="8"/>
  <c r="BK142" i="8"/>
  <c r="BK134" i="8"/>
  <c r="J193" i="6"/>
  <c r="J185" i="6"/>
  <c r="J181" i="6"/>
  <c r="J179" i="6"/>
  <c r="J173" i="6"/>
  <c r="J161" i="6"/>
  <c r="BK153" i="6"/>
  <c r="J149" i="6"/>
  <c r="BK139" i="6"/>
  <c r="J136" i="6"/>
  <c r="J187" i="5"/>
  <c r="BK183" i="5"/>
  <c r="J177" i="5"/>
  <c r="J169" i="5"/>
  <c r="J157" i="5"/>
  <c r="J151" i="5"/>
  <c r="J149" i="5"/>
  <c r="J147" i="5"/>
  <c r="J142" i="5"/>
  <c r="BK137" i="5"/>
  <c r="BK132" i="4"/>
  <c r="J187" i="3"/>
  <c r="BK181" i="3"/>
  <c r="BK177" i="3"/>
  <c r="BK169" i="3"/>
  <c r="J163" i="3"/>
  <c r="J161" i="3"/>
  <c r="BK159" i="3"/>
  <c r="BK153" i="3"/>
  <c r="J149" i="3"/>
  <c r="BK145" i="3"/>
  <c r="BK141" i="3"/>
  <c r="BK136" i="3"/>
  <c r="J179" i="2"/>
  <c r="BK173" i="2"/>
  <c r="BK171" i="2"/>
  <c r="BK169" i="2"/>
  <c r="J161" i="2"/>
  <c r="J153" i="2"/>
  <c r="BK147" i="2"/>
  <c r="BK142" i="2"/>
  <c r="BK139" i="2"/>
  <c r="J137" i="2"/>
  <c r="J171" i="12"/>
  <c r="BK165" i="12"/>
  <c r="J163" i="12"/>
  <c r="J161" i="12"/>
  <c r="BK157" i="12"/>
  <c r="BK147" i="12"/>
  <c r="J143" i="12"/>
  <c r="J141" i="12"/>
  <c r="BK139" i="12"/>
  <c r="J173" i="11"/>
  <c r="BK167" i="11"/>
  <c r="J153" i="11"/>
  <c r="BK151" i="11"/>
  <c r="J149" i="11"/>
  <c r="BK147" i="11"/>
  <c r="BK145" i="11"/>
  <c r="BK139" i="11"/>
  <c r="J136" i="10"/>
  <c r="BK193" i="9"/>
  <c r="BK179" i="9"/>
  <c r="BK175" i="9"/>
  <c r="BK171" i="9"/>
  <c r="J169" i="9"/>
  <c r="BK155" i="9"/>
  <c r="BK151" i="9"/>
  <c r="J155" i="12"/>
  <c r="BK153" i="12"/>
  <c r="BK149" i="12"/>
  <c r="BK145" i="12"/>
  <c r="J139" i="12"/>
  <c r="J136" i="12"/>
  <c r="BK132" i="12"/>
  <c r="J187" i="11"/>
  <c r="BK177" i="11"/>
  <c r="J169" i="11"/>
  <c r="BK153" i="11"/>
  <c r="J187" i="9"/>
  <c r="J181" i="9"/>
  <c r="BK173" i="9"/>
  <c r="J165" i="9"/>
  <c r="J155" i="9"/>
  <c r="BK149" i="9"/>
  <c r="J141" i="9"/>
  <c r="BK139" i="9"/>
  <c r="J134" i="9"/>
  <c r="J132" i="9"/>
  <c r="J185" i="8"/>
  <c r="J181" i="8"/>
  <c r="BK171" i="8"/>
  <c r="J163" i="8"/>
  <c r="BK161" i="8"/>
  <c r="J153" i="8"/>
  <c r="BK137" i="8"/>
  <c r="J136" i="7"/>
  <c r="J134" i="7"/>
  <c r="J132" i="7"/>
  <c r="J189" i="6"/>
  <c r="BK167" i="6"/>
  <c r="BK159" i="6"/>
  <c r="J147" i="6"/>
  <c r="J143" i="6"/>
  <c r="BK132" i="6"/>
  <c r="J183" i="5"/>
  <c r="BK171" i="5"/>
  <c r="BK159" i="5"/>
  <c r="BK145" i="5"/>
  <c r="BK139" i="4"/>
  <c r="BK136" i="4"/>
  <c r="J193" i="3"/>
  <c r="J191" i="3"/>
  <c r="J183" i="3"/>
  <c r="J181" i="3"/>
  <c r="BK173" i="3"/>
  <c r="BK157" i="3"/>
  <c r="J143" i="3"/>
  <c r="J139" i="3"/>
  <c r="BK177" i="2"/>
  <c r="J159" i="2"/>
  <c r="BK153" i="2"/>
  <c r="J134" i="2"/>
  <c r="BK187" i="12"/>
  <c r="J185" i="12"/>
  <c r="BK136" i="12"/>
  <c r="J132" i="12"/>
  <c r="BK181" i="11"/>
  <c r="BK179" i="11"/>
  <c r="J175" i="11"/>
  <c r="BK171" i="11"/>
  <c r="BK165" i="11"/>
  <c r="BK161" i="11"/>
  <c r="BK159" i="11"/>
  <c r="BK157" i="11"/>
  <c r="BK149" i="11"/>
  <c r="BK137" i="11"/>
  <c r="J134" i="11"/>
  <c r="BK139" i="10"/>
  <c r="BK136" i="10"/>
  <c r="J132" i="10"/>
  <c r="BK191" i="9"/>
  <c r="BK177" i="9"/>
  <c r="J175" i="9"/>
  <c r="J173" i="9"/>
  <c r="J167" i="9"/>
  <c r="BK161" i="9"/>
  <c r="J147" i="9"/>
  <c r="J143" i="9"/>
  <c r="BK136" i="9"/>
  <c r="BK187" i="8"/>
  <c r="J183" i="8"/>
  <c r="BK175" i="8"/>
  <c r="J169" i="8"/>
  <c r="BK167" i="8"/>
  <c r="J137" i="8"/>
  <c r="BK136" i="7"/>
  <c r="BK191" i="6"/>
  <c r="J187" i="6"/>
  <c r="BK181" i="6"/>
  <c r="BK179" i="6"/>
  <c r="BK177" i="6"/>
  <c r="BK171" i="6"/>
  <c r="J169" i="6"/>
  <c r="BK165" i="6"/>
  <c r="BK157" i="6"/>
  <c r="J145" i="6"/>
  <c r="BK141" i="6"/>
  <c r="J141" i="6"/>
  <c r="J134" i="6"/>
  <c r="BK187" i="5"/>
  <c r="BK181" i="5"/>
  <c r="J173" i="5"/>
  <c r="J167" i="5"/>
  <c r="J139" i="5"/>
  <c r="J136" i="4"/>
  <c r="BK189" i="3"/>
  <c r="BK179" i="3"/>
  <c r="BK175" i="3"/>
  <c r="J169" i="3"/>
  <c r="BK165" i="3"/>
  <c r="BK139" i="3"/>
  <c r="BK187" i="2"/>
  <c r="J177" i="2"/>
  <c r="J169" i="2"/>
  <c r="BK165" i="2"/>
  <c r="BK163" i="2"/>
  <c r="BK157" i="2"/>
  <c r="J151" i="2"/>
  <c r="BK145" i="2"/>
  <c r="BK134" i="2"/>
  <c r="BK175" i="12"/>
  <c r="BK187" i="11"/>
  <c r="J185" i="11"/>
  <c r="J179" i="11"/>
  <c r="J165" i="11"/>
  <c r="J134" i="10"/>
  <c r="J189" i="9"/>
  <c r="BK183" i="9"/>
  <c r="J161" i="9"/>
  <c r="BK159" i="9"/>
  <c r="BK141" i="9"/>
  <c r="J139" i="9"/>
  <c r="BK134" i="9"/>
  <c r="BK132" i="9"/>
  <c r="BK183" i="8"/>
  <c r="J179" i="8"/>
  <c r="BK163" i="8"/>
  <c r="BK151" i="8"/>
  <c r="J145" i="8"/>
  <c r="J142" i="8"/>
  <c r="J139" i="7"/>
  <c r="BK189" i="6"/>
  <c r="BK185" i="6"/>
  <c r="J177" i="6"/>
  <c r="J175" i="6"/>
  <c r="BK173" i="6"/>
  <c r="BK169" i="6"/>
  <c r="J165" i="6"/>
  <c r="BK163" i="6"/>
  <c r="BK147" i="6"/>
  <c r="BK143" i="6"/>
  <c r="J132" i="6"/>
  <c r="BK177" i="5"/>
  <c r="J175" i="5"/>
  <c r="J171" i="5"/>
  <c r="J161" i="5"/>
  <c r="BK153" i="5"/>
  <c r="J137" i="5"/>
  <c r="BK134" i="5"/>
  <c r="BK134" i="4"/>
  <c r="J175" i="3"/>
  <c r="J173" i="3"/>
  <c r="J171" i="3"/>
  <c r="J157" i="3"/>
  <c r="BK151" i="3"/>
  <c r="BK149" i="3"/>
  <c r="J132" i="3"/>
  <c r="J187" i="2"/>
  <c r="J185" i="2"/>
  <c r="J183" i="2"/>
  <c r="BK181" i="2"/>
  <c r="J171" i="2"/>
  <c r="BK161" i="2"/>
  <c r="J149" i="2"/>
  <c r="J145" i="2"/>
  <c r="AS94" i="1"/>
  <c r="J167" i="11"/>
  <c r="J159" i="11"/>
  <c r="J147" i="11"/>
  <c r="J145" i="11"/>
  <c r="J142" i="11"/>
  <c r="J137" i="11"/>
  <c r="BK132" i="10"/>
  <c r="J191" i="9"/>
  <c r="BK185" i="9"/>
  <c r="J183" i="9"/>
  <c r="BK165" i="9"/>
  <c r="J159" i="9"/>
  <c r="BK157" i="9"/>
  <c r="BK147" i="9"/>
  <c r="J145" i="9"/>
  <c r="J175" i="8"/>
  <c r="J167" i="8"/>
  <c r="J165" i="8"/>
  <c r="BK159" i="8"/>
  <c r="BK153" i="8"/>
  <c r="BK149" i="8"/>
  <c r="J147" i="8"/>
  <c r="BK134" i="7"/>
  <c r="BK132" i="7"/>
  <c r="J191" i="6"/>
  <c r="BK187" i="6"/>
  <c r="J183" i="6"/>
  <c r="BK161" i="6"/>
  <c r="BK155" i="6"/>
  <c r="BK151" i="6"/>
  <c r="J185" i="5"/>
  <c r="J165" i="5"/>
  <c r="BK163" i="5"/>
  <c r="BK161" i="5"/>
  <c r="J159" i="5"/>
  <c r="J145" i="5"/>
  <c r="BK142" i="5"/>
  <c r="BK139" i="5"/>
  <c r="J134" i="4"/>
  <c r="BK187" i="3"/>
  <c r="BK185" i="3"/>
  <c r="BK171" i="3"/>
  <c r="BK167" i="3"/>
  <c r="J159" i="3"/>
  <c r="J151" i="3"/>
  <c r="J147" i="3"/>
  <c r="BK132" i="3"/>
  <c r="J173" i="2"/>
  <c r="J139" i="2"/>
  <c r="T156" i="2" l="1"/>
  <c r="T155" i="2"/>
  <c r="T131" i="3"/>
  <c r="T130" i="3"/>
  <c r="P131" i="4"/>
  <c r="P130" i="4"/>
  <c r="P129" i="4"/>
  <c r="AU97" i="1"/>
  <c r="T133" i="5"/>
  <c r="R144" i="5"/>
  <c r="P131" i="6"/>
  <c r="P130" i="6"/>
  <c r="T131" i="6"/>
  <c r="T130" i="6"/>
  <c r="BK156" i="8"/>
  <c r="J156" i="8"/>
  <c r="J101" i="8" s="1"/>
  <c r="R138" i="9"/>
  <c r="R156" i="2"/>
  <c r="R155" i="2" s="1"/>
  <c r="R138" i="3"/>
  <c r="P133" i="5"/>
  <c r="P156" i="5"/>
  <c r="P155" i="5"/>
  <c r="R131" i="6"/>
  <c r="R130" i="6"/>
  <c r="BK131" i="7"/>
  <c r="J131" i="7"/>
  <c r="J98" i="7"/>
  <c r="P133" i="8"/>
  <c r="R156" i="8"/>
  <c r="R155" i="8"/>
  <c r="BK131" i="9"/>
  <c r="BK130" i="9"/>
  <c r="J130" i="9" s="1"/>
  <c r="J97" i="9" s="1"/>
  <c r="R131" i="9"/>
  <c r="R130" i="9"/>
  <c r="R129" i="9"/>
  <c r="P144" i="11"/>
  <c r="BK144" i="2"/>
  <c r="J144" i="2"/>
  <c r="J99" i="2" s="1"/>
  <c r="P144" i="2"/>
  <c r="T138" i="3"/>
  <c r="BK144" i="5"/>
  <c r="J144" i="5"/>
  <c r="J99" i="5"/>
  <c r="P144" i="5"/>
  <c r="R138" i="6"/>
  <c r="R131" i="7"/>
  <c r="R130" i="7"/>
  <c r="R129" i="7" s="1"/>
  <c r="BK144" i="8"/>
  <c r="J144" i="8"/>
  <c r="J99" i="8"/>
  <c r="R144" i="8"/>
  <c r="T138" i="9"/>
  <c r="P131" i="10"/>
  <c r="P130" i="10"/>
  <c r="P129" i="10" s="1"/>
  <c r="AU103" i="1" s="1"/>
  <c r="BK144" i="11"/>
  <c r="J144" i="11"/>
  <c r="J99" i="11" s="1"/>
  <c r="R144" i="11"/>
  <c r="BK133" i="2"/>
  <c r="J133" i="2"/>
  <c r="J98" i="2" s="1"/>
  <c r="BK156" i="2"/>
  <c r="J156" i="2"/>
  <c r="J101" i="2"/>
  <c r="BK131" i="3"/>
  <c r="J131" i="3"/>
  <c r="J98" i="3" s="1"/>
  <c r="R131" i="3"/>
  <c r="R130" i="3" s="1"/>
  <c r="R129" i="3" s="1"/>
  <c r="BK131" i="4"/>
  <c r="J131" i="4"/>
  <c r="J98" i="4" s="1"/>
  <c r="T144" i="5"/>
  <c r="P138" i="6"/>
  <c r="BK133" i="8"/>
  <c r="J133" i="8" s="1"/>
  <c r="J98" i="8" s="1"/>
  <c r="P156" i="8"/>
  <c r="P155" i="8"/>
  <c r="P131" i="9"/>
  <c r="P130" i="9"/>
  <c r="R133" i="11"/>
  <c r="R132" i="11" s="1"/>
  <c r="T156" i="11"/>
  <c r="T155" i="11"/>
  <c r="BK138" i="9"/>
  <c r="J138" i="9"/>
  <c r="J99" i="9" s="1"/>
  <c r="BK131" i="10"/>
  <c r="T133" i="11"/>
  <c r="R156" i="11"/>
  <c r="R155" i="11" s="1"/>
  <c r="P138" i="12"/>
  <c r="T133" i="2"/>
  <c r="T144" i="2"/>
  <c r="BK138" i="3"/>
  <c r="J138" i="3"/>
  <c r="J99" i="3" s="1"/>
  <c r="R131" i="4"/>
  <c r="R130" i="4" s="1"/>
  <c r="R129" i="4" s="1"/>
  <c r="BK133" i="5"/>
  <c r="J133" i="5"/>
  <c r="J98" i="5" s="1"/>
  <c r="R156" i="5"/>
  <c r="R155" i="5" s="1"/>
  <c r="BK138" i="6"/>
  <c r="J138" i="6" s="1"/>
  <c r="J99" i="6" s="1"/>
  <c r="P131" i="7"/>
  <c r="P130" i="7"/>
  <c r="P129" i="7" s="1"/>
  <c r="AU100" i="1" s="1"/>
  <c r="R133" i="8"/>
  <c r="R132" i="8"/>
  <c r="R131" i="8" s="1"/>
  <c r="T144" i="8"/>
  <c r="T132" i="8" s="1"/>
  <c r="T131" i="9"/>
  <c r="T130" i="9"/>
  <c r="T129" i="9" s="1"/>
  <c r="BK133" i="11"/>
  <c r="BK132" i="11" s="1"/>
  <c r="J132" i="11" s="1"/>
  <c r="J97" i="11" s="1"/>
  <c r="BK156" i="11"/>
  <c r="J156" i="11"/>
  <c r="J101" i="11"/>
  <c r="R133" i="2"/>
  <c r="P156" i="2"/>
  <c r="P155" i="2" s="1"/>
  <c r="P138" i="3"/>
  <c r="T131" i="4"/>
  <c r="T130" i="4"/>
  <c r="T129" i="4"/>
  <c r="R133" i="5"/>
  <c r="R132" i="5" s="1"/>
  <c r="R131" i="5" s="1"/>
  <c r="T156" i="5"/>
  <c r="T155" i="5"/>
  <c r="T138" i="6"/>
  <c r="T131" i="7"/>
  <c r="T130" i="7"/>
  <c r="T129" i="7"/>
  <c r="T133" i="8"/>
  <c r="P144" i="8"/>
  <c r="P138" i="9"/>
  <c r="R131" i="10"/>
  <c r="R130" i="10"/>
  <c r="R129" i="10"/>
  <c r="P133" i="11"/>
  <c r="P132" i="11" s="1"/>
  <c r="T144" i="11"/>
  <c r="P131" i="12"/>
  <c r="P130" i="12"/>
  <c r="P129" i="12" s="1"/>
  <c r="AU105" i="1" s="1"/>
  <c r="T131" i="12"/>
  <c r="T130" i="12"/>
  <c r="P133" i="2"/>
  <c r="P132" i="2"/>
  <c r="R144" i="2"/>
  <c r="P131" i="3"/>
  <c r="P130" i="3"/>
  <c r="P129" i="3"/>
  <c r="AU96" i="1" s="1"/>
  <c r="BK156" i="5"/>
  <c r="J156" i="5" s="1"/>
  <c r="J101" i="5" s="1"/>
  <c r="BK131" i="6"/>
  <c r="J131" i="6"/>
  <c r="J98" i="6"/>
  <c r="T156" i="8"/>
  <c r="T155" i="8" s="1"/>
  <c r="T131" i="10"/>
  <c r="T130" i="10" s="1"/>
  <c r="T129" i="10" s="1"/>
  <c r="P156" i="11"/>
  <c r="P155" i="11"/>
  <c r="BK131" i="12"/>
  <c r="J131" i="12"/>
  <c r="J98" i="12" s="1"/>
  <c r="R131" i="12"/>
  <c r="R130" i="12" s="1"/>
  <c r="BK138" i="12"/>
  <c r="J138" i="12" s="1"/>
  <c r="J99" i="12" s="1"/>
  <c r="R138" i="12"/>
  <c r="T138" i="12"/>
  <c r="BK131" i="13"/>
  <c r="J131" i="13"/>
  <c r="J98" i="13" s="1"/>
  <c r="P131" i="13"/>
  <c r="P130" i="13" s="1"/>
  <c r="P129" i="13" s="1"/>
  <c r="AU106" i="1" s="1"/>
  <c r="R131" i="13"/>
  <c r="R130" i="13" s="1"/>
  <c r="R129" i="13" s="1"/>
  <c r="T131" i="13"/>
  <c r="T130" i="13"/>
  <c r="T129" i="13" s="1"/>
  <c r="F92" i="2"/>
  <c r="BE134" i="2"/>
  <c r="BE137" i="2"/>
  <c r="BE147" i="2"/>
  <c r="BE149" i="2"/>
  <c r="BE151" i="2"/>
  <c r="BE161" i="2"/>
  <c r="BE163" i="2"/>
  <c r="F126" i="3"/>
  <c r="BE165" i="3"/>
  <c r="BE183" i="3"/>
  <c r="F92" i="5"/>
  <c r="BE147" i="5"/>
  <c r="BE175" i="5"/>
  <c r="BE181" i="5"/>
  <c r="BE132" i="6"/>
  <c r="BE134" i="6"/>
  <c r="BE139" i="6"/>
  <c r="BE149" i="6"/>
  <c r="BE163" i="6"/>
  <c r="BE165" i="6"/>
  <c r="BE177" i="6"/>
  <c r="BE179" i="6"/>
  <c r="BE181" i="6"/>
  <c r="BE139" i="8"/>
  <c r="BE181" i="8"/>
  <c r="BE183" i="8"/>
  <c r="BE161" i="9"/>
  <c r="BE169" i="9"/>
  <c r="BE171" i="9"/>
  <c r="BE173" i="9"/>
  <c r="BE177" i="9"/>
  <c r="BE179" i="9"/>
  <c r="E119" i="10"/>
  <c r="BE139" i="10"/>
  <c r="J125" i="11"/>
  <c r="BE134" i="11"/>
  <c r="BE139" i="11"/>
  <c r="BE145" i="11"/>
  <c r="BE149" i="11"/>
  <c r="BE151" i="11"/>
  <c r="BE173" i="11"/>
  <c r="BE175" i="11"/>
  <c r="BE177" i="11"/>
  <c r="BE175" i="2"/>
  <c r="BE139" i="3"/>
  <c r="BE157" i="3"/>
  <c r="BE159" i="3"/>
  <c r="BE161" i="3"/>
  <c r="BE181" i="3"/>
  <c r="J89" i="4"/>
  <c r="BE139" i="4"/>
  <c r="BK138" i="4"/>
  <c r="J138" i="4" s="1"/>
  <c r="J99" i="4" s="1"/>
  <c r="BE149" i="5"/>
  <c r="BE151" i="5"/>
  <c r="BE169" i="5"/>
  <c r="BE173" i="5"/>
  <c r="E85" i="6"/>
  <c r="BE141" i="6"/>
  <c r="BE159" i="6"/>
  <c r="BE161" i="6"/>
  <c r="BE187" i="6"/>
  <c r="E85" i="7"/>
  <c r="BE136" i="7"/>
  <c r="BE147" i="8"/>
  <c r="BE149" i="8"/>
  <c r="BE159" i="8"/>
  <c r="BE187" i="8"/>
  <c r="BE143" i="9"/>
  <c r="BE151" i="9"/>
  <c r="BE163" i="9"/>
  <c r="BE181" i="9"/>
  <c r="BE153" i="11"/>
  <c r="BE157" i="11"/>
  <c r="BE159" i="11"/>
  <c r="BE161" i="11"/>
  <c r="BE183" i="11"/>
  <c r="J125" i="2"/>
  <c r="BE179" i="2"/>
  <c r="BE181" i="2"/>
  <c r="BE183" i="2"/>
  <c r="BE185" i="2"/>
  <c r="E85" i="3"/>
  <c r="BE155" i="3"/>
  <c r="BE171" i="3"/>
  <c r="BE173" i="3"/>
  <c r="BE187" i="3"/>
  <c r="E85" i="4"/>
  <c r="BE132" i="4"/>
  <c r="BE134" i="4"/>
  <c r="E121" i="5"/>
  <c r="BE145" i="5"/>
  <c r="BE183" i="5"/>
  <c r="BE185" i="5"/>
  <c r="F126" i="6"/>
  <c r="BE143" i="6"/>
  <c r="BE153" i="6"/>
  <c r="BE167" i="6"/>
  <c r="BE175" i="6"/>
  <c r="BE183" i="6"/>
  <c r="F126" i="7"/>
  <c r="BE142" i="8"/>
  <c r="BE161" i="8"/>
  <c r="BE163" i="8"/>
  <c r="BE165" i="8"/>
  <c r="BE173" i="8"/>
  <c r="BE185" i="8"/>
  <c r="BE141" i="9"/>
  <c r="BE145" i="9"/>
  <c r="BE134" i="10"/>
  <c r="BE142" i="11"/>
  <c r="BE147" i="11"/>
  <c r="E85" i="12"/>
  <c r="J89" i="12"/>
  <c r="BE134" i="12"/>
  <c r="BE139" i="2"/>
  <c r="BE142" i="2"/>
  <c r="BE157" i="2"/>
  <c r="BE165" i="2"/>
  <c r="BE167" i="2"/>
  <c r="BE169" i="2"/>
  <c r="BE171" i="2"/>
  <c r="BE173" i="2"/>
  <c r="BE132" i="3"/>
  <c r="BE134" i="3"/>
  <c r="BE136" i="3"/>
  <c r="BE147" i="3"/>
  <c r="BE151" i="3"/>
  <c r="BE163" i="3"/>
  <c r="BE169" i="3"/>
  <c r="BE134" i="5"/>
  <c r="BE137" i="5"/>
  <c r="BE157" i="5"/>
  <c r="BE161" i="5"/>
  <c r="BE163" i="5"/>
  <c r="BE179" i="5"/>
  <c r="BE187" i="5"/>
  <c r="BE155" i="6"/>
  <c r="BE157" i="6"/>
  <c r="BE173" i="6"/>
  <c r="BE185" i="6"/>
  <c r="J89" i="7"/>
  <c r="J89" i="8"/>
  <c r="F128" i="8"/>
  <c r="BE134" i="8"/>
  <c r="BE157" i="8"/>
  <c r="BE167" i="8"/>
  <c r="BE169" i="8"/>
  <c r="BE179" i="8"/>
  <c r="J89" i="9"/>
  <c r="BE147" i="9"/>
  <c r="BE157" i="9"/>
  <c r="BE167" i="9"/>
  <c r="BE185" i="11"/>
  <c r="BE141" i="12"/>
  <c r="BE151" i="12"/>
  <c r="BE183" i="9"/>
  <c r="BE185" i="9"/>
  <c r="BE189" i="9"/>
  <c r="BE191" i="9"/>
  <c r="J89" i="10"/>
  <c r="E85" i="11"/>
  <c r="F128" i="11"/>
  <c r="BE179" i="11"/>
  <c r="F92" i="12"/>
  <c r="BE167" i="12"/>
  <c r="BE169" i="12"/>
  <c r="BE159" i="2"/>
  <c r="BE177" i="2"/>
  <c r="BE175" i="3"/>
  <c r="BE179" i="3"/>
  <c r="BE193" i="3"/>
  <c r="BE153" i="5"/>
  <c r="BE165" i="5"/>
  <c r="BE145" i="6"/>
  <c r="BE147" i="6"/>
  <c r="BE169" i="6"/>
  <c r="BE132" i="7"/>
  <c r="BE134" i="7"/>
  <c r="BE139" i="7"/>
  <c r="E85" i="8"/>
  <c r="BE153" i="8"/>
  <c r="BE136" i="9"/>
  <c r="BE149" i="9"/>
  <c r="BE153" i="9"/>
  <c r="BE193" i="9"/>
  <c r="F126" i="10"/>
  <c r="BK138" i="10"/>
  <c r="J138" i="10"/>
  <c r="J99" i="10" s="1"/>
  <c r="BE137" i="11"/>
  <c r="BE163" i="11"/>
  <c r="BE169" i="11"/>
  <c r="BE132" i="12"/>
  <c r="BE136" i="12"/>
  <c r="BE139" i="12"/>
  <c r="BE143" i="12"/>
  <c r="BE147" i="12"/>
  <c r="BE163" i="12"/>
  <c r="BE165" i="12"/>
  <c r="BE187" i="12"/>
  <c r="BE191" i="12"/>
  <c r="BE193" i="12"/>
  <c r="E121" i="2"/>
  <c r="BE145" i="2"/>
  <c r="BE187" i="2"/>
  <c r="J89" i="3"/>
  <c r="BE143" i="3"/>
  <c r="BE145" i="3"/>
  <c r="BE177" i="3"/>
  <c r="F126" i="4"/>
  <c r="J125" i="5"/>
  <c r="BE139" i="5"/>
  <c r="BE159" i="5"/>
  <c r="BE177" i="5"/>
  <c r="J89" i="6"/>
  <c r="BE136" i="6"/>
  <c r="BE189" i="6"/>
  <c r="BE191" i="6"/>
  <c r="BE145" i="8"/>
  <c r="BE177" i="8"/>
  <c r="E85" i="9"/>
  <c r="F92" i="9"/>
  <c r="BE139" i="9"/>
  <c r="BE175" i="9"/>
  <c r="BE187" i="9"/>
  <c r="BE136" i="10"/>
  <c r="BE167" i="11"/>
  <c r="BE187" i="11"/>
  <c r="BE145" i="12"/>
  <c r="BE149" i="12"/>
  <c r="BE153" i="12"/>
  <c r="BE155" i="12"/>
  <c r="BE161" i="12"/>
  <c r="BE173" i="12"/>
  <c r="BE177" i="12"/>
  <c r="BE179" i="12"/>
  <c r="BE183" i="12"/>
  <c r="BE185" i="12"/>
  <c r="BE189" i="12"/>
  <c r="J123" i="13"/>
  <c r="BE153" i="2"/>
  <c r="BE141" i="3"/>
  <c r="BE149" i="3"/>
  <c r="BE153" i="3"/>
  <c r="BE167" i="3"/>
  <c r="BE185" i="3"/>
  <c r="BE189" i="3"/>
  <c r="BE191" i="3"/>
  <c r="BE136" i="4"/>
  <c r="BE142" i="5"/>
  <c r="BE167" i="5"/>
  <c r="BE171" i="5"/>
  <c r="BE151" i="6"/>
  <c r="BE171" i="6"/>
  <c r="BE193" i="6"/>
  <c r="BK138" i="7"/>
  <c r="J138" i="7" s="1"/>
  <c r="J99" i="7" s="1"/>
  <c r="BE137" i="8"/>
  <c r="BE151" i="8"/>
  <c r="BE171" i="8"/>
  <c r="BE175" i="8"/>
  <c r="BE132" i="9"/>
  <c r="BE134" i="9"/>
  <c r="BE155" i="9"/>
  <c r="BE159" i="9"/>
  <c r="BE165" i="9"/>
  <c r="BE132" i="10"/>
  <c r="BE165" i="11"/>
  <c r="BE171" i="11"/>
  <c r="BE181" i="11"/>
  <c r="BE157" i="12"/>
  <c r="BE159" i="12"/>
  <c r="BE171" i="12"/>
  <c r="BE175" i="12"/>
  <c r="BE181" i="12"/>
  <c r="E85" i="13"/>
  <c r="F92" i="13"/>
  <c r="BE132" i="13"/>
  <c r="BE134" i="13"/>
  <c r="BE136" i="13"/>
  <c r="BE139" i="13"/>
  <c r="BK138" i="13"/>
  <c r="J138" i="13"/>
  <c r="J99" i="13" s="1"/>
  <c r="J36" i="6"/>
  <c r="AW99" i="1"/>
  <c r="F38" i="3"/>
  <c r="BC96" i="1" s="1"/>
  <c r="F39" i="6"/>
  <c r="BD99" i="1" s="1"/>
  <c r="F38" i="2"/>
  <c r="BC95" i="1" s="1"/>
  <c r="F38" i="10"/>
  <c r="BC103" i="1"/>
  <c r="F36" i="5"/>
  <c r="BA98" i="1" s="1"/>
  <c r="F39" i="9"/>
  <c r="BD102" i="1" s="1"/>
  <c r="F37" i="8"/>
  <c r="BB101" i="1" s="1"/>
  <c r="F38" i="7"/>
  <c r="BC100" i="1"/>
  <c r="J36" i="12"/>
  <c r="AW105" i="1" s="1"/>
  <c r="J36" i="9"/>
  <c r="AW102" i="1" s="1"/>
  <c r="J36" i="5"/>
  <c r="AW98" i="1" s="1"/>
  <c r="F38" i="9"/>
  <c r="BC102" i="1"/>
  <c r="J36" i="7"/>
  <c r="AW100" i="1" s="1"/>
  <c r="F39" i="8"/>
  <c r="BD101" i="1" s="1"/>
  <c r="F38" i="12"/>
  <c r="BC105" i="1" s="1"/>
  <c r="F37" i="7"/>
  <c r="BB100" i="1"/>
  <c r="F38" i="5"/>
  <c r="BC98" i="1" s="1"/>
  <c r="F39" i="2"/>
  <c r="BD95" i="1" s="1"/>
  <c r="F36" i="8"/>
  <c r="BA101" i="1" s="1"/>
  <c r="F38" i="11"/>
  <c r="BC104" i="1"/>
  <c r="J36" i="8"/>
  <c r="AW101" i="1" s="1"/>
  <c r="F37" i="12"/>
  <c r="BB105" i="1" s="1"/>
  <c r="F36" i="4"/>
  <c r="BA97" i="1" s="1"/>
  <c r="F36" i="10"/>
  <c r="BA103" i="1"/>
  <c r="F37" i="5"/>
  <c r="BB98" i="1" s="1"/>
  <c r="J36" i="13"/>
  <c r="AW106" i="1" s="1"/>
  <c r="F36" i="3"/>
  <c r="BA96" i="1" s="1"/>
  <c r="F39" i="3"/>
  <c r="BD96" i="1"/>
  <c r="F37" i="11"/>
  <c r="BB104" i="1" s="1"/>
  <c r="F36" i="6"/>
  <c r="BA99" i="1" s="1"/>
  <c r="F39" i="5"/>
  <c r="BD98" i="1" s="1"/>
  <c r="F37" i="13"/>
  <c r="BB106" i="1"/>
  <c r="F39" i="7"/>
  <c r="BD100" i="1" s="1"/>
  <c r="J36" i="2"/>
  <c r="AW95" i="1" s="1"/>
  <c r="J36" i="4"/>
  <c r="AW97" i="1" s="1"/>
  <c r="F36" i="7"/>
  <c r="BA100" i="1"/>
  <c r="F37" i="10"/>
  <c r="BB103" i="1" s="1"/>
  <c r="F36" i="11"/>
  <c r="BA104" i="1" s="1"/>
  <c r="J36" i="11"/>
  <c r="AW104" i="1" s="1"/>
  <c r="F37" i="3"/>
  <c r="BB96" i="1"/>
  <c r="J36" i="3"/>
  <c r="AW96" i="1" s="1"/>
  <c r="F37" i="6"/>
  <c r="BB99" i="1" s="1"/>
  <c r="J36" i="10"/>
  <c r="AW103" i="1" s="1"/>
  <c r="F38" i="4"/>
  <c r="BC97" i="1"/>
  <c r="F38" i="6"/>
  <c r="BC99" i="1" s="1"/>
  <c r="F37" i="2"/>
  <c r="BB95" i="1" s="1"/>
  <c r="F36" i="12"/>
  <c r="BA105" i="1" s="1"/>
  <c r="F39" i="10"/>
  <c r="BD103" i="1"/>
  <c r="F36" i="2"/>
  <c r="BA95" i="1" s="1"/>
  <c r="F37" i="4"/>
  <c r="BB97" i="1" s="1"/>
  <c r="F39" i="11"/>
  <c r="BD104" i="1" s="1"/>
  <c r="F39" i="13"/>
  <c r="BD106" i="1"/>
  <c r="F39" i="4"/>
  <c r="BD97" i="1" s="1"/>
  <c r="F36" i="9"/>
  <c r="BA102" i="1" s="1"/>
  <c r="F38" i="8"/>
  <c r="BC101" i="1" s="1"/>
  <c r="F36" i="13"/>
  <c r="BA106" i="1"/>
  <c r="F39" i="12"/>
  <c r="BD105" i="1" s="1"/>
  <c r="F37" i="9"/>
  <c r="BB102" i="1" s="1"/>
  <c r="F38" i="13"/>
  <c r="BC106" i="1" s="1"/>
  <c r="P131" i="2" l="1"/>
  <c r="AU95" i="1" s="1"/>
  <c r="T132" i="2"/>
  <c r="T131" i="2"/>
  <c r="T132" i="11"/>
  <c r="T131" i="11" s="1"/>
  <c r="BK130" i="10"/>
  <c r="BK129" i="10"/>
  <c r="J129" i="10" s="1"/>
  <c r="J96" i="10" s="1"/>
  <c r="P129" i="9"/>
  <c r="AU102" i="1"/>
  <c r="T129" i="12"/>
  <c r="T131" i="8"/>
  <c r="R129" i="6"/>
  <c r="R129" i="12"/>
  <c r="P131" i="11"/>
  <c r="AU104" i="1" s="1"/>
  <c r="R132" i="2"/>
  <c r="R131" i="2"/>
  <c r="T129" i="6"/>
  <c r="P132" i="5"/>
  <c r="P131" i="5"/>
  <c r="AU98" i="1"/>
  <c r="P129" i="6"/>
  <c r="AU99" i="1" s="1"/>
  <c r="T132" i="5"/>
  <c r="T131" i="5"/>
  <c r="T129" i="3"/>
  <c r="R131" i="11"/>
  <c r="P132" i="8"/>
  <c r="P131" i="8"/>
  <c r="AU101" i="1" s="1"/>
  <c r="BK130" i="3"/>
  <c r="J130" i="3"/>
  <c r="J97" i="3"/>
  <c r="BK130" i="4"/>
  <c r="BK129" i="4" s="1"/>
  <c r="J129" i="4" s="1"/>
  <c r="J96" i="4" s="1"/>
  <c r="J131" i="10"/>
  <c r="J98" i="10" s="1"/>
  <c r="BK132" i="2"/>
  <c r="BK130" i="6"/>
  <c r="BK129" i="6" s="1"/>
  <c r="J129" i="6" s="1"/>
  <c r="J96" i="6" s="1"/>
  <c r="J131" i="9"/>
  <c r="J98" i="9" s="1"/>
  <c r="J133" i="11"/>
  <c r="J98" i="11"/>
  <c r="BK155" i="2"/>
  <c r="J155" i="2" s="1"/>
  <c r="J100" i="2" s="1"/>
  <c r="BK155" i="5"/>
  <c r="J155" i="5"/>
  <c r="J100" i="5" s="1"/>
  <c r="BK155" i="8"/>
  <c r="J155" i="8"/>
  <c r="J100" i="8"/>
  <c r="BK155" i="11"/>
  <c r="J155" i="11" s="1"/>
  <c r="J100" i="11" s="1"/>
  <c r="BK132" i="5"/>
  <c r="J132" i="5" s="1"/>
  <c r="J97" i="5" s="1"/>
  <c r="BK129" i="9"/>
  <c r="J129" i="9"/>
  <c r="J96" i="9" s="1"/>
  <c r="BK130" i="7"/>
  <c r="J130" i="7"/>
  <c r="J97" i="7"/>
  <c r="BK132" i="8"/>
  <c r="BK131" i="8" s="1"/>
  <c r="J131" i="8" s="1"/>
  <c r="J96" i="8" s="1"/>
  <c r="BK130" i="12"/>
  <c r="BK129" i="12" s="1"/>
  <c r="J129" i="12" s="1"/>
  <c r="J96" i="12" s="1"/>
  <c r="J30" i="12" s="1"/>
  <c r="BK130" i="13"/>
  <c r="J130" i="13"/>
  <c r="J97" i="13"/>
  <c r="BD94" i="1"/>
  <c r="W36" i="1" s="1"/>
  <c r="BB94" i="1"/>
  <c r="AX94" i="1"/>
  <c r="BC94" i="1"/>
  <c r="AY94" i="1" s="1"/>
  <c r="BA94" i="1"/>
  <c r="AW94" i="1"/>
  <c r="AK33" i="1" s="1"/>
  <c r="BK131" i="2" l="1"/>
  <c r="J131" i="2" s="1"/>
  <c r="J96" i="2" s="1"/>
  <c r="BK131" i="11"/>
  <c r="J131" i="11"/>
  <c r="J96" i="11" s="1"/>
  <c r="J30" i="11" s="1"/>
  <c r="J110" i="11" s="1"/>
  <c r="J104" i="11" s="1"/>
  <c r="J31" i="11" s="1"/>
  <c r="J132" i="2"/>
  <c r="J97" i="2" s="1"/>
  <c r="BK129" i="3"/>
  <c r="J129" i="3"/>
  <c r="J96" i="3" s="1"/>
  <c r="J30" i="3" s="1"/>
  <c r="J108" i="3" s="1"/>
  <c r="BE108" i="3" s="1"/>
  <c r="F35" i="3" s="1"/>
  <c r="AZ96" i="1" s="1"/>
  <c r="J130" i="6"/>
  <c r="J97" i="6"/>
  <c r="J30" i="8"/>
  <c r="J130" i="10"/>
  <c r="J97" i="10" s="1"/>
  <c r="J130" i="4"/>
  <c r="J97" i="4" s="1"/>
  <c r="BK131" i="5"/>
  <c r="J131" i="5" s="1"/>
  <c r="J96" i="5" s="1"/>
  <c r="J30" i="5" s="1"/>
  <c r="J30" i="6"/>
  <c r="J30" i="9"/>
  <c r="J30" i="10"/>
  <c r="J30" i="4"/>
  <c r="BK129" i="7"/>
  <c r="J129" i="7" s="1"/>
  <c r="J96" i="7" s="1"/>
  <c r="J132" i="8"/>
  <c r="J97" i="8" s="1"/>
  <c r="J130" i="12"/>
  <c r="J97" i="12"/>
  <c r="BK129" i="13"/>
  <c r="J129" i="13"/>
  <c r="J96" i="13" s="1"/>
  <c r="J30" i="13" s="1"/>
  <c r="AU94" i="1"/>
  <c r="J110" i="8"/>
  <c r="BE110" i="8" s="1"/>
  <c r="F35" i="8" s="1"/>
  <c r="AZ101" i="1" s="1"/>
  <c r="W35" i="1"/>
  <c r="W33" i="1"/>
  <c r="J108" i="4"/>
  <c r="J102" i="4" s="1"/>
  <c r="J31" i="4" s="1"/>
  <c r="W34" i="1"/>
  <c r="J108" i="12"/>
  <c r="J102" i="12"/>
  <c r="J31" i="12"/>
  <c r="J32" i="12" s="1"/>
  <c r="AG105" i="1" s="1"/>
  <c r="BE108" i="4" l="1"/>
  <c r="BE110" i="11"/>
  <c r="J30" i="7"/>
  <c r="BE108" i="12"/>
  <c r="J30" i="2"/>
  <c r="J110" i="12"/>
  <c r="J35" i="3"/>
  <c r="AV96" i="1"/>
  <c r="AT96" i="1" s="1"/>
  <c r="J108" i="10"/>
  <c r="J102" i="10" s="1"/>
  <c r="J31" i="10" s="1"/>
  <c r="J32" i="10" s="1"/>
  <c r="AG103" i="1" s="1"/>
  <c r="J112" i="11"/>
  <c r="J102" i="3"/>
  <c r="J31" i="3" s="1"/>
  <c r="J32" i="3" s="1"/>
  <c r="AG96" i="1" s="1"/>
  <c r="J104" i="8"/>
  <c r="J31" i="8" s="1"/>
  <c r="J32" i="8" s="1"/>
  <c r="AG101" i="1" s="1"/>
  <c r="F35" i="12"/>
  <c r="AZ105" i="1" s="1"/>
  <c r="J110" i="4"/>
  <c r="J35" i="4"/>
  <c r="AV97" i="1"/>
  <c r="AT97" i="1" s="1"/>
  <c r="J110" i="5"/>
  <c r="BE110" i="5"/>
  <c r="J35" i="5" s="1"/>
  <c r="AV98" i="1" s="1"/>
  <c r="AT98" i="1" s="1"/>
  <c r="J32" i="4"/>
  <c r="AG97" i="1"/>
  <c r="J108" i="9"/>
  <c r="BE108" i="9"/>
  <c r="F35" i="9" s="1"/>
  <c r="AZ102" i="1" s="1"/>
  <c r="J35" i="8"/>
  <c r="AV101" i="1"/>
  <c r="AT101" i="1"/>
  <c r="J108" i="6"/>
  <c r="BE108" i="6"/>
  <c r="J35" i="6"/>
  <c r="AV99" i="1" s="1"/>
  <c r="AT99" i="1" s="1"/>
  <c r="J32" i="11"/>
  <c r="AG104" i="1"/>
  <c r="J108" i="13"/>
  <c r="J102" i="13" s="1"/>
  <c r="J31" i="13" s="1"/>
  <c r="J32" i="13" s="1"/>
  <c r="AG106" i="1" s="1"/>
  <c r="J35" i="11"/>
  <c r="AV104" i="1"/>
  <c r="AT104" i="1"/>
  <c r="J110" i="2"/>
  <c r="BE110" i="2" s="1"/>
  <c r="F35" i="2" s="1"/>
  <c r="AZ95" i="1" s="1"/>
  <c r="AN97" i="1" l="1"/>
  <c r="AN96" i="1"/>
  <c r="J41" i="8"/>
  <c r="J41" i="4"/>
  <c r="J41" i="11"/>
  <c r="J41" i="3"/>
  <c r="BE108" i="10"/>
  <c r="BE108" i="13"/>
  <c r="J35" i="13" s="1"/>
  <c r="AV106" i="1" s="1"/>
  <c r="AT106" i="1" s="1"/>
  <c r="AN101" i="1"/>
  <c r="AN104" i="1"/>
  <c r="J110" i="3"/>
  <c r="F35" i="4"/>
  <c r="AZ97" i="1"/>
  <c r="F35" i="5"/>
  <c r="AZ98" i="1"/>
  <c r="J35" i="9"/>
  <c r="AV102" i="1" s="1"/>
  <c r="AT102" i="1" s="1"/>
  <c r="J108" i="7"/>
  <c r="J102" i="7"/>
  <c r="J31" i="7"/>
  <c r="J32" i="7" s="1"/>
  <c r="AG100" i="1" s="1"/>
  <c r="J35" i="10"/>
  <c r="AV103" i="1" s="1"/>
  <c r="AT103" i="1" s="1"/>
  <c r="J110" i="13"/>
  <c r="J104" i="2"/>
  <c r="J31" i="2"/>
  <c r="J32" i="2" s="1"/>
  <c r="AG95" i="1" s="1"/>
  <c r="J35" i="2"/>
  <c r="AV95" i="1"/>
  <c r="AT95" i="1"/>
  <c r="J102" i="6"/>
  <c r="J31" i="6"/>
  <c r="J32" i="6"/>
  <c r="AG99" i="1" s="1"/>
  <c r="AN99" i="1" s="1"/>
  <c r="J102" i="9"/>
  <c r="J31" i="9"/>
  <c r="J32" i="9"/>
  <c r="AG102" i="1" s="1"/>
  <c r="J112" i="8"/>
  <c r="J110" i="10"/>
  <c r="F35" i="11"/>
  <c r="AZ104" i="1"/>
  <c r="F35" i="6"/>
  <c r="AZ99" i="1"/>
  <c r="J104" i="5"/>
  <c r="J31" i="5"/>
  <c r="J32" i="5"/>
  <c r="AG98" i="1" s="1"/>
  <c r="AN98" i="1" s="1"/>
  <c r="J35" i="12"/>
  <c r="AV105" i="1"/>
  <c r="AT105" i="1"/>
  <c r="AN102" i="1" l="1"/>
  <c r="J41" i="5"/>
  <c r="J41" i="6"/>
  <c r="BE108" i="7"/>
  <c r="J41" i="10"/>
  <c r="J41" i="12"/>
  <c r="J41" i="13"/>
  <c r="J41" i="2"/>
  <c r="J41" i="9"/>
  <c r="AN105" i="1"/>
  <c r="AN103" i="1"/>
  <c r="AN106" i="1"/>
  <c r="AN95" i="1"/>
  <c r="J110" i="7"/>
  <c r="J112" i="2"/>
  <c r="J110" i="9"/>
  <c r="J112" i="5"/>
  <c r="F35" i="7"/>
  <c r="AZ100" i="1"/>
  <c r="F35" i="13"/>
  <c r="AZ106" i="1" s="1"/>
  <c r="J110" i="6"/>
  <c r="AG94" i="1"/>
  <c r="AK26" i="1"/>
  <c r="F35" i="10"/>
  <c r="AZ103" i="1"/>
  <c r="AZ94" i="1" l="1"/>
  <c r="AG110" i="1"/>
  <c r="AV110" i="1" s="1"/>
  <c r="BY110" i="1" s="1"/>
  <c r="AG112" i="1"/>
  <c r="AG109" i="1"/>
  <c r="CD109" i="1"/>
  <c r="J35" i="7"/>
  <c r="AV100" i="1" s="1"/>
  <c r="AT100" i="1" s="1"/>
  <c r="AG111" i="1"/>
  <c r="CD111" i="1"/>
  <c r="J41" i="7" l="1"/>
  <c r="CD110" i="1"/>
  <c r="CD112" i="1"/>
  <c r="AN100" i="1"/>
  <c r="W32" i="1"/>
  <c r="AV111" i="1"/>
  <c r="BY111" i="1"/>
  <c r="AN110" i="1"/>
  <c r="AV112" i="1"/>
  <c r="BY112" i="1"/>
  <c r="AV94" i="1"/>
  <c r="AV109" i="1"/>
  <c r="BY109" i="1"/>
  <c r="AG108" i="1"/>
  <c r="AK27" i="1"/>
  <c r="AK29" i="1" l="1"/>
  <c r="AN112" i="1"/>
  <c r="AK32" i="1"/>
  <c r="AN111" i="1"/>
  <c r="AG114" i="1"/>
  <c r="AN109" i="1"/>
  <c r="AT94" i="1"/>
  <c r="AN94" i="1"/>
  <c r="AK38" i="1" l="1"/>
  <c r="AN108" i="1"/>
  <c r="AN114" i="1" l="1"/>
</calcChain>
</file>

<file path=xl/sharedStrings.xml><?xml version="1.0" encoding="utf-8"?>
<sst xmlns="http://schemas.openxmlformats.org/spreadsheetml/2006/main" count="6827" uniqueCount="661">
  <si>
    <t>Export Komplet</t>
  </si>
  <si>
    <t/>
  </si>
  <si>
    <t>2.0</t>
  </si>
  <si>
    <t>ZAMOK</t>
  </si>
  <si>
    <t>False</t>
  </si>
  <si>
    <t>{e442d9c1-c3bb-434b-adfb-806d585d684b}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</si>
  <si>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</si>
  <si>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</si>
  <si>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</si>
  <si>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</si>
  <si>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</si>
  <si>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</si>
  <si>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</si>
  <si>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</si>
  <si>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00004b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</si>
  <si>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</si>
  <si>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</si>
  <si>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rozvodu elektrické energie na trati Studénka - Veřovice</t>
  </si>
  <si>
    <t>0,1</t>
  </si>
  <si>
    <t>KSO:</t>
  </si>
  <si>
    <t>CC-CZ:</t>
  </si>
  <si>
    <t>1</t>
  </si>
  <si>
    <t>Místo:</t>
  </si>
  <si>
    <t xml:space="preserve"> </t>
  </si>
  <si>
    <t>Datum:</t>
  </si>
  <si>
    <t>1. 8. 2020</t>
  </si>
  <si>
    <t>10</t>
  </si>
  <si>
    <t>100</t>
  </si>
  <si>
    <t>Zadavatel:</t>
  </si>
  <si>
    <t>IČ:</t>
  </si>
  <si>
    <t>70994234</t>
  </si>
  <si>
    <t>Správa železnic s.o., OŘ Ostrava</t>
  </si>
  <si>
    <t>DIČ:</t>
  </si>
  <si>
    <t>CZ70994234</t>
  </si>
  <si>
    <t>Uchazeč:</t>
  </si>
  <si>
    <t>Vyplň údaj</t>
  </si>
  <si>
    <t>Projektant:</t>
  </si>
  <si>
    <t>Ing. Vladislav Vízner</t>
  </si>
  <si>
    <t>True</t>
  </si>
  <si>
    <t>Zpracovatel:</t>
  </si>
  <si>
    <t>27767442</t>
  </si>
  <si>
    <t>SB projekt s.r.o.</t>
  </si>
  <si>
    <t>CZ27767442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</si>
  <si>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</si>
  <si>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</si>
  <si>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</si>
  <si>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</si>
  <si>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</si>
  <si>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</si>
  <si>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</si>
  <si>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</si>
  <si>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</si>
  <si>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</si>
  <si>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</si>
  <si>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</si>
  <si>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</si>
  <si>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</si>
  <si>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</si>
  <si>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</si>
  <si>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</si>
  <si>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</si>
  <si>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</si>
  <si>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</si>
  <si>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</si>
  <si>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</si>
  <si>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</si>
  <si>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</si>
  <si>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</si>
  <si>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</si>
  <si>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</si>
  <si>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</si>
  <si>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</si>
  <si>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</si>
  <si>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</si>
  <si>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</si>
  <si>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</si>
  <si>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</si>
  <si>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</si>
  <si>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</si>
  <si>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</si>
  <si>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</si>
  <si>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</si>
  <si>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</si>
  <si>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</si>
  <si>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</si>
  <si>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</si>
  <si>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</si>
  <si>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</si>
  <si>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</si>
  <si>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</si>
  <si>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</si>
  <si>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02.11</t>
  </si>
  <si>
    <t>Zemní práce - Oprava rozvodu 6kV - úsek mezi TS 904 - TS 906</t>
  </si>
  <si>
    <t>STA</t>
  </si>
  <si>
    <t>{0cb550b1-c5b7-4f8a-9bc0-9bcbdc1c333c}</t>
  </si>
  <si>
    <t>2</t>
  </si>
  <si>
    <t>SO 02.12</t>
  </si>
  <si>
    <t>Oprava rozvodu 6kV - úsek mezi TS 904 - TS 906</t>
  </si>
  <si>
    <t>{e63d2058-0526-4517-9080-5dd6cbd9c17f}</t>
  </si>
  <si>
    <t>SO 02.13</t>
  </si>
  <si>
    <t>Vedlejší rozpočtové náklady - úsek mezi TS 904 - TS 906</t>
  </si>
  <si>
    <t>{e8d13381-fc45-4577-ba9d-d1eec1477b60}</t>
  </si>
  <si>
    <t>SO 02.31</t>
  </si>
  <si>
    <t>Zemní práce - úsek mezi TS 907 - TS 908</t>
  </si>
  <si>
    <t>{290da4a3-94f9-4bae-919c-52e447953ac8}</t>
  </si>
  <si>
    <t>SO 02.32</t>
  </si>
  <si>
    <t>Oprava rozvodu 6kV - úsek mezi TS 907 - TS 908</t>
  </si>
  <si>
    <t>{64cf755a-acbf-45cb-99f9-bd35bb726ccc}</t>
  </si>
  <si>
    <t>SO 02.33</t>
  </si>
  <si>
    <t>Vedlejší rozpočtové náklady - úsek mezi TS 907 - TS 908</t>
  </si>
  <si>
    <t>{306ca8ec-b6f2-402a-9571-157a4f9f8ae0}</t>
  </si>
  <si>
    <t>SO 02.41</t>
  </si>
  <si>
    <t>Zemní práce - úsek mezi TS 908 - TS 910</t>
  </si>
  <si>
    <t>{76c91753-aeeb-4fc6-88de-fba5a9c469d9}</t>
  </si>
  <si>
    <t>SO 02.42</t>
  </si>
  <si>
    <t>Oprava rozvodu 6kV - úsek mezi TS 908 - TS 910</t>
  </si>
  <si>
    <t>{b0f68227-738f-42f7-87be-e717f263efa0}</t>
  </si>
  <si>
    <t>SO 02.43</t>
  </si>
  <si>
    <t>Vedlejší rozpočtové náklady - úsek mezi TS 908 - TS 910</t>
  </si>
  <si>
    <t>{7d9d9b5c-847e-40e7-b3ba-17f07002a41b}</t>
  </si>
  <si>
    <t>SO 02.51</t>
  </si>
  <si>
    <t>Zemní práce - úsek mezi TS 910 - STS Příbor</t>
  </si>
  <si>
    <t>{3a675fe8-5443-4d30-8ca5-807ed5dd4627}</t>
  </si>
  <si>
    <t>SO 02.52</t>
  </si>
  <si>
    <t>Oprava rozvodu 6kV - úsek mezi TS 910 - STS Příbor</t>
  </si>
  <si>
    <t>{a0b76e7d-f80f-4f02-a1fa-ea8ef0851644}</t>
  </si>
  <si>
    <t>SO 02.53</t>
  </si>
  <si>
    <t>Vedlejší rozpočtové náklady - úsek mezi TS 910 - STS Příbor</t>
  </si>
  <si>
    <t>{5be49287-a0c8-4921-bbd3-0a93d9f849c7}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</si>
  <si>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</si>
  <si>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</si>
  <si>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</si>
  <si>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</si>
  <si>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</si>
  <si>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</si>
  <si>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</si>
  <si>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</si>
  <si>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</si>
  <si>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</si>
  <si>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</si>
  <si>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02.11 - Zemní práce - Oprava rozvodu 6kV - úsek mezi TS 904 - TS 906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</si>
  <si>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</si>
  <si>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</si>
  <si>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</si>
  <si>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</si>
  <si>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</si>
  <si>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</si>
  <si>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</si>
  <si>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</si>
  <si>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997 - Přesun sutě</t>
  </si>
  <si>
    <t>M - Práce a dodávky M</t>
  </si>
  <si>
    <t xml:space="preserve">    46-M - Zemní práce při extr.mont.pracích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</si>
  <si>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</si>
  <si>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</si>
  <si>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</si>
  <si>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</si>
  <si>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</si>
  <si>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</si>
  <si>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</si>
  <si>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</si>
  <si>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</si>
  <si>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</si>
  <si>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</si>
  <si>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</si>
  <si>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</si>
  <si>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</si>
  <si>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</si>
  <si>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</si>
  <si>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</si>
  <si>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</si>
  <si>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</si>
  <si>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</si>
  <si>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</si>
  <si>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</si>
  <si>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</si>
  <si>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</si>
  <si>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</si>
  <si>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</si>
  <si>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</si>
  <si>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131313101</t>
  </si>
  <si>
    <t>Hloubení jam v soudržných horninách třídy těžitelnosti II, skupiny 4 ručně</t>
  </si>
  <si>
    <t>m3</t>
  </si>
  <si>
    <t>CS ÚRS 2020 02</t>
  </si>
  <si>
    <t>4</t>
  </si>
  <si>
    <t>1929100033</t>
  </si>
  <si>
    <t>PP</t>
  </si>
  <si>
    <t>Hloubení jam ručně zapažených i nezapažených s urovnáním dna do předepsaného profilu a spádu v hornině třídy těžitelnosti II skupiny 4 soudržných</t>
  </si>
  <si>
    <t>P</t>
  </si>
  <si>
    <t>Poznámka k položce:_x000D_
2x [2mx5mx2m (startovací jáma)+ 2mx2mx2m (koncová jáma)]</t>
  </si>
  <si>
    <t>141721213</t>
  </si>
  <si>
    <t>Řízený zemní protlak délky do 50 m hloubky do 6 m s protlačením potrubí vnějšího průměru vrtu do 140 mm v hornině třídy těžitelnosti I a II, skupiny 1 až 4</t>
  </si>
  <si>
    <t>m</t>
  </si>
  <si>
    <t>892873341</t>
  </si>
  <si>
    <t>Řízený zemní protlak délky protlaku do 50 m v hornině třídy těžitelnosti I a II, skupiny 1 až 4 včetně protlačení trub v hloubce do 6 m vnějšího průměru vrtu přes 110 do 140 mm</t>
  </si>
  <si>
    <t>3</t>
  </si>
  <si>
    <t>M</t>
  </si>
  <si>
    <t>28619324</t>
  </si>
  <si>
    <t>trubka kanalizační PE-HD D 160mm</t>
  </si>
  <si>
    <t>8</t>
  </si>
  <si>
    <t>990929841</t>
  </si>
  <si>
    <t>Poznámka k položce:_x000D_
WAVIN, kód výrobku: DP900036W, SYSTÉM EKOPLASTIK PPR</t>
  </si>
  <si>
    <t>174101101</t>
  </si>
  <si>
    <t>Zásyp jam, šachet rýh nebo kolem objektů sypaninou se zhutněním</t>
  </si>
  <si>
    <t>1326077638</t>
  </si>
  <si>
    <t>Zásyp sypaninou z jakékoliv horniny strojně s uložením výkopku ve vrstvách se zhutněním jam, šachet, rýh nebo kolem objektů v těchto vykopávkách</t>
  </si>
  <si>
    <t>997</t>
  </si>
  <si>
    <t>Přesun sutě</t>
  </si>
  <si>
    <t>5</t>
  </si>
  <si>
    <t>997013501</t>
  </si>
  <si>
    <t>Odvoz suti a vybouraných hmot na skládku nebo meziskládku do 1 km se složením</t>
  </si>
  <si>
    <t>t</t>
  </si>
  <si>
    <t>-1986068942</t>
  </si>
  <si>
    <t>Odvoz suti a vybouraných hmot na skládku nebo meziskládku  se složením, na vzdálenost do 1 km</t>
  </si>
  <si>
    <t>6</t>
  </si>
  <si>
    <t>997013509</t>
  </si>
  <si>
    <t>Příplatek k odvozu suti a vybouraných hmot na skládku ZKD 1 km přes 1 km</t>
  </si>
  <si>
    <t>597243246</t>
  </si>
  <si>
    <t>Odvoz suti a vybouraných hmot na skládku nebo meziskládku  se složením, na vzdálenost Příplatek k ceně za každý další i započatý 1 km přes 1 km</t>
  </si>
  <si>
    <t>7</t>
  </si>
  <si>
    <t>997013511</t>
  </si>
  <si>
    <t>Odvoz suti a vybouraných hmot z meziskládky na skládku do 1 km s naložením a se složením</t>
  </si>
  <si>
    <t>-1884504088</t>
  </si>
  <si>
    <t>Odvoz suti a vybouraných hmot z meziskládky na skládku  s naložením a se složením, na vzdálenost do 1 km</t>
  </si>
  <si>
    <t>997013813</t>
  </si>
  <si>
    <t>Poplatek za uložení stavebního odpadu z plastických hmot na skládce (skládkovné)</t>
  </si>
  <si>
    <t>1523752551</t>
  </si>
  <si>
    <t>Poplatek za uložení stavebního odpadu na skládce (skládkovné) z plastických hmot zatříděného do Katalogu odpadů pod kódem 17 02 03</t>
  </si>
  <si>
    <t>9</t>
  </si>
  <si>
    <t>997013804</t>
  </si>
  <si>
    <t>Poplatek za uložení na skládce (skládkovné) stavebního odpadu ze skla kód odpadu 17 02 02</t>
  </si>
  <si>
    <t>1048591700</t>
  </si>
  <si>
    <t>Poplatek za uložení stavebního odpadu na skládce (skládkovné) ze skla zatříděného do Katalogu odpadů pod kódem 17 02 02</t>
  </si>
  <si>
    <t>Práce a dodávky M</t>
  </si>
  <si>
    <t>46-M</t>
  </si>
  <si>
    <t>Zemní práce při extr.mont.pracích</t>
  </si>
  <si>
    <t>460010017</t>
  </si>
  <si>
    <t>Vytyčení trasy vedení vzdušného silového vn v terénu nepřehledném</t>
  </si>
  <si>
    <t>km</t>
  </si>
  <si>
    <t>64</t>
  </si>
  <si>
    <t>1686788775</t>
  </si>
  <si>
    <t>Vytyčení trasy  vedení vzdušného (nadzemního) silového v terénu nepřehledném vn</t>
  </si>
  <si>
    <t>11</t>
  </si>
  <si>
    <t>460030011</t>
  </si>
  <si>
    <t>Sejmutí drnu jakékoliv tloušťky</t>
  </si>
  <si>
    <t>m2</t>
  </si>
  <si>
    <t>1233723247</t>
  </si>
  <si>
    <t>Přípravné terénní práce  sejmutí drnu včetně nařezání a uložení na hromady nebo naložení na dopravní prostředek jakékoliv tloušťky</t>
  </si>
  <si>
    <t>12</t>
  </si>
  <si>
    <t>460150304</t>
  </si>
  <si>
    <t>Hloubení kabelových zapažených i nezapažených rýh ručně š 50 cm, hl 120 cm, v hornině tř 4</t>
  </si>
  <si>
    <t>-1851577147</t>
  </si>
  <si>
    <t>Hloubení zapažených i nezapažených kabelových rýh ručně včetně urovnání dna s přemístěním výkopku do vzdálenosti 3 m od okraje jámy nebo naložením na dopravní prostředek šířky 50 cm, hloubky 120 cm, v hornině třídy 4</t>
  </si>
  <si>
    <t>13</t>
  </si>
  <si>
    <t>460230004</t>
  </si>
  <si>
    <t>Hloubení nezapažených rýh kabelových spojek vn do 10 kV ručně v hornině tř 4</t>
  </si>
  <si>
    <t>kus</t>
  </si>
  <si>
    <t>276276565</t>
  </si>
  <si>
    <t>Ostatní vykopávky ručně rýha pro kabelové spojky pro vn včetně přemístění výkopku do 3 m nebo naložení na dopravní prostředek do 10 kV, v hornině třídy 4</t>
  </si>
  <si>
    <t>14</t>
  </si>
  <si>
    <t>460440001</t>
  </si>
  <si>
    <t>Zřízení a odstranění pražcového provizoria při výkopu rýhy pod kolejí za vyloučení provozu</t>
  </si>
  <si>
    <t>-110586610</t>
  </si>
  <si>
    <t>Pražcové provizorium při výkopu rýhy pod kolejí za vyloučení provozu  zřízení a odstranění provizoria</t>
  </si>
  <si>
    <t>460470001</t>
  </si>
  <si>
    <t>Provizorní zajištění potrubí ve výkopech při křížení s kabelem</t>
  </si>
  <si>
    <t>-1041757508</t>
  </si>
  <si>
    <t>Provizorní zajištění inženýrských sítí ve výkopech potrubí při jejich křížení s kabelem</t>
  </si>
  <si>
    <t>16</t>
  </si>
  <si>
    <t>460470011</t>
  </si>
  <si>
    <t>Provizorní zajištění kabelů ve výkopech při jejich křížení</t>
  </si>
  <si>
    <t>-1936518036</t>
  </si>
  <si>
    <t>Provizorní zajištění inženýrských sítí ve výkopech kabelů při křížení</t>
  </si>
  <si>
    <t>17</t>
  </si>
  <si>
    <t>460470012</t>
  </si>
  <si>
    <t>Provizorní zajištění kabelů ve výkopech při jejich souběhu</t>
  </si>
  <si>
    <t>1984971611</t>
  </si>
  <si>
    <t>Provizorní zajištění inženýrských sítí ve výkopech kabelů při souběhu</t>
  </si>
  <si>
    <t>18</t>
  </si>
  <si>
    <t>460490051</t>
  </si>
  <si>
    <t>Krytí spojek, koncovek a odbočnic pro kabely do 6 kV cihlami s ložem a zásypem pískem</t>
  </si>
  <si>
    <t>1211504586</t>
  </si>
  <si>
    <t>Krytí kabelů, spojek, koncovek a odbočnic  spojek, koncovek a odbočnic včetně podkladové a zásypové vrstvy s dodáním kopaného písku a uložením do rýhy cihlami tloušťky do 10 cm, pro kabel do 6 kV</t>
  </si>
  <si>
    <t>19</t>
  </si>
  <si>
    <t>460490061</t>
  </si>
  <si>
    <t>Příplatek ke krytí spojek, koncovek a odbočnic za výstražnou fólii</t>
  </si>
  <si>
    <t>-66787116</t>
  </si>
  <si>
    <t>Krytí kabelů, spojek, koncovek a odbočnic  spojek, koncovek a odbočnic včetně podkladové a zásypové vrstvy s dodáním kopaného písku a uložením do rýhy Příplatek k cenám za výstražnou fólii</t>
  </si>
  <si>
    <t>20</t>
  </si>
  <si>
    <t>460560304</t>
  </si>
  <si>
    <t>Zásyp rýh ručně šířky 50 cm, hloubky 120 cm, z horniny třídy 4</t>
  </si>
  <si>
    <t>-1886674050</t>
  </si>
  <si>
    <t>Zásyp kabelových rýh ručně s uložením výkopku ve vrstvách včetně zhutnění a urovnání povrchu šířky 50 cm hloubky 120 cm, v hornině třídy 4</t>
  </si>
  <si>
    <t>460600061</t>
  </si>
  <si>
    <t>Odvoz suti a vybouraných hmot do 1 km</t>
  </si>
  <si>
    <t>-1283696415</t>
  </si>
  <si>
    <t>Přemístění (odvoz) horniny, suti a vybouraných hmot  odvoz suti a vybouraných hmot do 1 km</t>
  </si>
  <si>
    <t>22</t>
  </si>
  <si>
    <t>460600071</t>
  </si>
  <si>
    <t>Příplatek k odvozu suti a vybouraných hmot za každý další 1 km</t>
  </si>
  <si>
    <t>1951426171</t>
  </si>
  <si>
    <t>Přemístění (odvoz) horniny, suti a vybouraných hmot  odvoz suti a vybouraných hmot Příplatek k ceně za každý další i započatý 1 km</t>
  </si>
  <si>
    <t>23</t>
  </si>
  <si>
    <t>460620002</t>
  </si>
  <si>
    <t>Položení drnu včetně zalití vodou na rovině</t>
  </si>
  <si>
    <t>570815329</t>
  </si>
  <si>
    <t>Úprava terénu  položení drnu, včetně zalití vodou na rovině</t>
  </si>
  <si>
    <t>24</t>
  </si>
  <si>
    <t>460620007</t>
  </si>
  <si>
    <t>Zatravnění včetně zalití vodou na rovině</t>
  </si>
  <si>
    <t>-1123000184</t>
  </si>
  <si>
    <t>Úprava terénu  zatravnění, včetně dodání osiva a zalití vodou na rovině</t>
  </si>
  <si>
    <t>25</t>
  </si>
  <si>
    <t>00572472</t>
  </si>
  <si>
    <t>osivo směs travní krajinná-rovinná</t>
  </si>
  <si>
    <t>kg</t>
  </si>
  <si>
    <t>128</t>
  </si>
  <si>
    <t>-329451859</t>
  </si>
  <si>
    <t>SO 02.12 - Oprava rozvodu 6kV - úsek mezi TS 904 - TS 906</t>
  </si>
  <si>
    <t xml:space="preserve">    5 - Komunikace pozemní</t>
  </si>
  <si>
    <t>OST - Ostatní</t>
  </si>
  <si>
    <t>Komunikace pozemní</t>
  </si>
  <si>
    <t>5904020110</t>
  </si>
  <si>
    <t>Vyřezání křovin porost hustý 6 a více kusů stonků na m2 plochy sklon terénu do 1:2</t>
  </si>
  <si>
    <t>Sborník UOŽI 01 2020</t>
  </si>
  <si>
    <t>711592711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</si>
  <si>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</si>
  <si>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5905025110</t>
  </si>
  <si>
    <t>Doplnění stezky štěrkodrtí souvislé</t>
  </si>
  <si>
    <t>217527031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</si>
  <si>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</si>
  <si>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5955101012</t>
  </si>
  <si>
    <t>Železniční svršek-kolejové lože (KL) Kamenivo drcené štěrk frakce 16/32</t>
  </si>
  <si>
    <t>-1210859013</t>
  </si>
  <si>
    <t>Kamenivo drcené štěrk frakce 16/32</t>
  </si>
  <si>
    <t>OST</t>
  </si>
  <si>
    <t>Ostatní</t>
  </si>
  <si>
    <t>7491552020</t>
  </si>
  <si>
    <t>Montáž protipožárních ucpávek a tmelů protipožární ucpávka kabelového prostupu, průměru do 110 mm, do EI 90 min.</t>
  </si>
  <si>
    <t>512</t>
  </si>
  <si>
    <t>-1237528135</t>
  </si>
  <si>
    <t>Montáž protipožárních ucpávek a tmelů protipožární ucpávka kabelového prostupu, průměru do 110 mm, do EI 90 min. - protipožární ucpávky včetně příslušenství, vyhotovení a dodání atestu</t>
  </si>
  <si>
    <t>7491510070</t>
  </si>
  <si>
    <t>Protipožární a kabelové ucpávky Protipožární ucpávky a tmely prostupu kabelového pr.do 110 mm, do EI 90 min.</t>
  </si>
  <si>
    <t>599024337</t>
  </si>
  <si>
    <t>7492451030</t>
  </si>
  <si>
    <t>Montáž kabelů vn třížílových do 120 mm2</t>
  </si>
  <si>
    <t>-1715553117</t>
  </si>
  <si>
    <t>Montáž kabelů vn třížílových do 120 mm2 - uložení kabelu - do země, chráničky, na rošty, na TV apod.</t>
  </si>
  <si>
    <t>7492400110</t>
  </si>
  <si>
    <t>Kabely, vodiče - vn Kabely do 6kV včetně - izolace PVC 6-AYKCY 3x35,3x50 mm2, kabel silový, stíněný</t>
  </si>
  <si>
    <t>-414035397</t>
  </si>
  <si>
    <t>7492452030</t>
  </si>
  <si>
    <t>Montáž spojek kabelů vn třížílových do 120 mm2</t>
  </si>
  <si>
    <t>1246466940</t>
  </si>
  <si>
    <t>Montáž spojek kabelů vn třížílových do 120 mm2 - včetně odizolování pláště a izolace žil kabelu, ukončení žil a stínění - oko</t>
  </si>
  <si>
    <t>7492700460</t>
  </si>
  <si>
    <t>Ukončení vodičů a kabelů VN Kabelové spojky pro plastové a pryžové kabely do 6kV Třížílové kabely s plastovou izolací pro 6kV, do 50 mm2</t>
  </si>
  <si>
    <t>-1773965574</t>
  </si>
  <si>
    <t>7492453030</t>
  </si>
  <si>
    <t>Montáž koncovek kabelů vn třížílových do 120 mm2</t>
  </si>
  <si>
    <t>-225572294</t>
  </si>
  <si>
    <t>Montáž koncovek kabelů vn třížílových do 120 mm2 - včetně odizolování pláště a izolace žil kabelu, ukončení žil a stínění - oko</t>
  </si>
  <si>
    <t>7492700710</t>
  </si>
  <si>
    <t>Ukončení vodičů a kabelů VN Kabelové koncovky pro plastové a pryžové kabely do 6kV Vnitřní pro třížílové kabely s plastovou izolací pro 6kV, do 50 mm2</t>
  </si>
  <si>
    <t>-393520729</t>
  </si>
  <si>
    <t>7492756010</t>
  </si>
  <si>
    <t>Pomocné práce pro montáž kabelů odjutování a očištění kabelů do průměru 300 mm2</t>
  </si>
  <si>
    <t>270754167</t>
  </si>
  <si>
    <t>7492756015</t>
  </si>
  <si>
    <t>Pomocné práce pro montáž kabelů ochranný nátěr kabelů proti ohni</t>
  </si>
  <si>
    <t>1368172235</t>
  </si>
  <si>
    <t>7492756020</t>
  </si>
  <si>
    <t>Pomocné práce pro montáž kabelů montáž označovacího štítku na kabel</t>
  </si>
  <si>
    <t>-563319432</t>
  </si>
  <si>
    <t>7492756030</t>
  </si>
  <si>
    <t>Pomocné práce pro montáž kabelů vyhledání stávajících kabelů ( měření, sonda )</t>
  </si>
  <si>
    <t>-1218604544</t>
  </si>
  <si>
    <t>Pomocné práce pro montáž kabelů vyhledání stávajících kabelů ( měření, sonda ) - v obvodu žel. stanice nebo na na trati včetně provedení sondy</t>
  </si>
  <si>
    <t>7492756042</t>
  </si>
  <si>
    <t>Pomocné práce pro montáž kabelů zatažení kabelů do chráničky nad 4 kg/m</t>
  </si>
  <si>
    <t>-769259131</t>
  </si>
  <si>
    <t>7498150520</t>
  </si>
  <si>
    <t>Vyhotovení výchozí revizní zprávy pro opravné práce pro objem investičních nákladů přes 500 000 do 1 000 000 Kč</t>
  </si>
  <si>
    <t>325999560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</si>
  <si>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</si>
  <si>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</si>
  <si>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</si>
  <si>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1460630731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</si>
  <si>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</si>
  <si>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</si>
  <si>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-690504828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</si>
  <si>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</si>
  <si>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</si>
  <si>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</si>
  <si>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1757397393</t>
  </si>
  <si>
    <t>33</t>
  </si>
  <si>
    <t>7498351010</t>
  </si>
  <si>
    <t>Vydání průkazu způsobilosti pro funkční celek, provizorní stav</t>
  </si>
  <si>
    <t>-1272262871</t>
  </si>
  <si>
    <t>Vydání průkazu způsobilosti pro funkční celek, provizorní stav - vyhotovení dokladu o silnoproudých zařízeních a vydání průkazu způsobilosti</t>
  </si>
  <si>
    <t>7498456010</t>
  </si>
  <si>
    <t>Zkoušky vodičů a kabelů vn zvýšeným napětím do 35 kV</t>
  </si>
  <si>
    <t>342715539</t>
  </si>
  <si>
    <t>Zkoušky vodičů a kabelů vn zvýšeným napětím do 35 kV - měření kabelu,vodiče včetně vyhotovení protokolu</t>
  </si>
  <si>
    <t>7499151010</t>
  </si>
  <si>
    <t>Dokončovací práce na elektrickém zařízení</t>
  </si>
  <si>
    <t>hod</t>
  </si>
  <si>
    <t>-234093829</t>
  </si>
  <si>
    <t>Dokončovací práce na elektrickém zařízení - uvádění zařízení do provozu, drobné montážní práce v rozvaděčích, koordinaci se zhotoviteli souvisejících zařízení apod.</t>
  </si>
  <si>
    <t>7499151030</t>
  </si>
  <si>
    <t>Dokončovací práce zkušební provoz</t>
  </si>
  <si>
    <t>-1696535289</t>
  </si>
  <si>
    <t>Dokončovací práce zkušební provoz - včetně prokázání technických a kvalitativních parametrů zařízení</t>
  </si>
  <si>
    <t>26</t>
  </si>
  <si>
    <t>7499151050</t>
  </si>
  <si>
    <t>Dokončovací práce manipulace na zařízeních prováděné provozovatelem</t>
  </si>
  <si>
    <t>-1645434889</t>
  </si>
  <si>
    <t>Dokončovací práce manipulace na zařízeních prováděné provozovatelem - manipulace nutné pro další práce zhotovitele na technologickém souboru</t>
  </si>
  <si>
    <t>27</t>
  </si>
  <si>
    <t>7593405280</t>
  </si>
  <si>
    <t>Montáž žlabu betonového plnostěnný 20 x 20 - T 2 N</t>
  </si>
  <si>
    <t>-919024448</t>
  </si>
  <si>
    <t>28</t>
  </si>
  <si>
    <t>7593500015</t>
  </si>
  <si>
    <t>Trasy kabelového vedení Kabelové žlaby Žlab kabelový TK 1 14x17x100cm norma AZD 25-100 (HM0592120210000)</t>
  </si>
  <si>
    <t>-260475298</t>
  </si>
  <si>
    <t>Trasy kabelového vedení Kabelové žlaby Žlab kabelový TK 1 14x17x100cm (HM0592120210000)</t>
  </si>
  <si>
    <t>29</t>
  </si>
  <si>
    <t>7593500035</t>
  </si>
  <si>
    <t>Trasy kabelového vedení Kabelové žlaby Poklop kabel.žlabu TK 1 4x16x50cm norma AZD 26-56 (HM0592120810000)</t>
  </si>
  <si>
    <t>-1118872408</t>
  </si>
  <si>
    <t>Trasy kabelového vedení Kabelové žlaby Poklop kabel.žlabu TK 1 4x16x50cm (HM0592120810000)</t>
  </si>
  <si>
    <t>30</t>
  </si>
  <si>
    <t>7593505134</t>
  </si>
  <si>
    <t>Zakrytí kabelu resp. trubek výstražnou folií (bez folie)</t>
  </si>
  <si>
    <t>1343018295</t>
  </si>
  <si>
    <t>31</t>
  </si>
  <si>
    <t>7592700655</t>
  </si>
  <si>
    <t>Upozorňovadla, značky Ostatní Fólie výstražná červená š34cm (HM0673909992034)</t>
  </si>
  <si>
    <t>-2022908232</t>
  </si>
  <si>
    <t>Upozorňovadla, značky Návěsti označující místo na trati Fólie výstražná červená š34cm  (HM0673909992034)</t>
  </si>
  <si>
    <t>32</t>
  </si>
  <si>
    <t>7593505270</t>
  </si>
  <si>
    <t>Montáž kabelového označníku Ball Marker</t>
  </si>
  <si>
    <t>1570922761</t>
  </si>
  <si>
    <t>Montáž kabelového označníku Ball Marker - upevnění kabelového označníku na plášť kabelu upevňovacími prvky</t>
  </si>
  <si>
    <t>SO 02.13 - Vedlejší rozpočtové náklady - úsek mezi TS 904 - TS 906</t>
  </si>
  <si>
    <t>VRN - Vedlejší rozpočtové náklady</t>
  </si>
  <si>
    <t xml:space="preserve">    VRN1 - Průzkumné, geodetické a projektové práce</t>
  </si>
  <si>
    <t xml:space="preserve">    VRN4 - Inženýrská činnost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</si>
  <si>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</si>
  <si>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</si>
  <si>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</si>
  <si>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</si>
  <si>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</si>
  <si>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</si>
  <si>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</si>
  <si>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2024096826</t>
  </si>
  <si>
    <t>012303000</t>
  </si>
  <si>
    <t>Geodetické práce po výstavbě</t>
  </si>
  <si>
    <t>1205351788</t>
  </si>
  <si>
    <t>013254000</t>
  </si>
  <si>
    <t>Dokumentace skutečného provedení stavby</t>
  </si>
  <si>
    <t>-125644307</t>
  </si>
  <si>
    <t>VRN4</t>
  </si>
  <si>
    <t>Inženýrská činnost</t>
  </si>
  <si>
    <t>049103000</t>
  </si>
  <si>
    <t>Náklady vzniklé v souvislosti s realizací stavby</t>
  </si>
  <si>
    <t>456735031</t>
  </si>
  <si>
    <t>Náklady vzniklé v souvislosti s realizací stavby</t>
  </si>
  <si>
    <t>SO 02.31 - Zemní práce - úsek mezi TS 907 - TS 908</t>
  </si>
  <si>
    <t>-2110612864</t>
  </si>
  <si>
    <t>Poznámka k položce:_x000D_
4x [2mx5mx2m (startovací jáma)+ 2mx2mx2m (koncová jáma)]</t>
  </si>
  <si>
    <t>-881082282</t>
  </si>
  <si>
    <t>973496465</t>
  </si>
  <si>
    <t>129412719</t>
  </si>
  <si>
    <t>-1045471093</t>
  </si>
  <si>
    <t>430533163</t>
  </si>
  <si>
    <t>1673853149</t>
  </si>
  <si>
    <t>-127744924</t>
  </si>
  <si>
    <t>588237332</t>
  </si>
  <si>
    <t>-1361476165</t>
  </si>
  <si>
    <t>62896403</t>
  </si>
  <si>
    <t>-2009592760</t>
  </si>
  <si>
    <t>1648136415</t>
  </si>
  <si>
    <t>-2071162105</t>
  </si>
  <si>
    <t>-1533004442</t>
  </si>
  <si>
    <t>479684789</t>
  </si>
  <si>
    <t>397571150</t>
  </si>
  <si>
    <t>-1854098193</t>
  </si>
  <si>
    <t>1484322452</t>
  </si>
  <si>
    <t>-888423980</t>
  </si>
  <si>
    <t>1340406592</t>
  </si>
  <si>
    <t>-1985999041</t>
  </si>
  <si>
    <t>-619992273</t>
  </si>
  <si>
    <t>883017638</t>
  </si>
  <si>
    <t>878244482</t>
  </si>
  <si>
    <t>SO 02.32 - Oprava rozvodu 6kV - úsek mezi TS 907 - TS 908</t>
  </si>
  <si>
    <t>-623812773</t>
  </si>
  <si>
    <t>-233856640</t>
  </si>
  <si>
    <t>-613771247</t>
  </si>
  <si>
    <t>-1491439806</t>
  </si>
  <si>
    <t>-507811324</t>
  </si>
  <si>
    <t>-1199283657</t>
  </si>
  <si>
    <t>-1227470572</t>
  </si>
  <si>
    <t>882800194</t>
  </si>
  <si>
    <t>167685138</t>
  </si>
  <si>
    <t>1704104216</t>
  </si>
  <si>
    <t>-1327186747</t>
  </si>
  <si>
    <t>-903441809</t>
  </si>
  <si>
    <t>1718946809</t>
  </si>
  <si>
    <t>-1598310114</t>
  </si>
  <si>
    <t>1697732637</t>
  </si>
  <si>
    <t>-1522318792</t>
  </si>
  <si>
    <t>980553555</t>
  </si>
  <si>
    <t>-647801146</t>
  </si>
  <si>
    <t>-371519793</t>
  </si>
  <si>
    <t>-1308729208</t>
  </si>
  <si>
    <t>1458028154</t>
  </si>
  <si>
    <t>-1798028424</t>
  </si>
  <si>
    <t>-1382239280</t>
  </si>
  <si>
    <t>-1759588331</t>
  </si>
  <si>
    <t>325925353</t>
  </si>
  <si>
    <t>922096734</t>
  </si>
  <si>
    <t>607428160</t>
  </si>
  <si>
    <t>-155958153</t>
  </si>
  <si>
    <t>1548313125</t>
  </si>
  <si>
    <t>-170520625</t>
  </si>
  <si>
    <t>-1887868238</t>
  </si>
  <si>
    <t>SO 02.33 - Vedlejší rozpočtové náklady - úsek mezi TS 907 - TS 908</t>
  </si>
  <si>
    <t>-2105635229</t>
  </si>
  <si>
    <t>712513757</t>
  </si>
  <si>
    <t>-1862440479</t>
  </si>
  <si>
    <t>1231511981</t>
  </si>
  <si>
    <t>SO 02.41 - Zemní práce - úsek mezi TS 908 - TS 910</t>
  </si>
  <si>
    <t>-1178565802</t>
  </si>
  <si>
    <t xml:space="preserve">Poznámka k položce:_x000D_
_x000D_
2x [2mx5mx2m (startovací jáma)+ 2mx2mx2m (koncová jáma)]_x000D_
</t>
  </si>
  <si>
    <t>1589747246</t>
  </si>
  <si>
    <t>-501918977</t>
  </si>
  <si>
    <t>503622050</t>
  </si>
  <si>
    <t>1400626294</t>
  </si>
  <si>
    <t>-506020891</t>
  </si>
  <si>
    <t>-115865106</t>
  </si>
  <si>
    <t>-241669751</t>
  </si>
  <si>
    <t>1082164258</t>
  </si>
  <si>
    <t>-1264176456</t>
  </si>
  <si>
    <t>1835019348</t>
  </si>
  <si>
    <t>1719052452</t>
  </si>
  <si>
    <t>930495330</t>
  </si>
  <si>
    <t>1805910763</t>
  </si>
  <si>
    <t>407629050</t>
  </si>
  <si>
    <t>1639552111</t>
  </si>
  <si>
    <t>891454407</t>
  </si>
  <si>
    <t>-16502318</t>
  </si>
  <si>
    <t>269330058</t>
  </si>
  <si>
    <t>-939638593</t>
  </si>
  <si>
    <t>832562359</t>
  </si>
  <si>
    <t>1154845594</t>
  </si>
  <si>
    <t>-224353087</t>
  </si>
  <si>
    <t>1623182679</t>
  </si>
  <si>
    <t>-2048762857</t>
  </si>
  <si>
    <t>SO 02.42 - Oprava rozvodu 6kV - úsek mezi TS 908 - TS 910</t>
  </si>
  <si>
    <t>-676750828</t>
  </si>
  <si>
    <t>-56221395</t>
  </si>
  <si>
    <t>-1165978087</t>
  </si>
  <si>
    <t>117022898</t>
  </si>
  <si>
    <t>-1763291754</t>
  </si>
  <si>
    <t>-1919700016</t>
  </si>
  <si>
    <t>-2146185384</t>
  </si>
  <si>
    <t>1388917490</t>
  </si>
  <si>
    <t>1843976764</t>
  </si>
  <si>
    <t>-913001409</t>
  </si>
  <si>
    <t>4484173</t>
  </si>
  <si>
    <t>663740364</t>
  </si>
  <si>
    <t>928436160</t>
  </si>
  <si>
    <t>-535521480</t>
  </si>
  <si>
    <t>1354053863</t>
  </si>
  <si>
    <t>-1696271455</t>
  </si>
  <si>
    <t>1081301233</t>
  </si>
  <si>
    <t>826964159</t>
  </si>
  <si>
    <t>-1260504564</t>
  </si>
  <si>
    <t>-478777654</t>
  </si>
  <si>
    <t>1076452771</t>
  </si>
  <si>
    <t>-1573969676</t>
  </si>
  <si>
    <t>-1188076544</t>
  </si>
  <si>
    <t>125714233</t>
  </si>
  <si>
    <t>132540426</t>
  </si>
  <si>
    <t>144396355</t>
  </si>
  <si>
    <t>726419611</t>
  </si>
  <si>
    <t>479800631</t>
  </si>
  <si>
    <t>1190781412</t>
  </si>
  <si>
    <t>-624203330</t>
  </si>
  <si>
    <t>687182458</t>
  </si>
  <si>
    <t>SO 02.43 - Vedlejší rozpočtové náklady - úsek mezi TS 908 - TS 910</t>
  </si>
  <si>
    <t>-1021596892</t>
  </si>
  <si>
    <t>-332787943</t>
  </si>
  <si>
    <t>-1898877678</t>
  </si>
  <si>
    <t>204103756</t>
  </si>
  <si>
    <t>SO 02.51 - Zemní práce - úsek mezi TS 910 - STS Příbor</t>
  </si>
  <si>
    <t>-1563981229</t>
  </si>
  <si>
    <t>-950161778</t>
  </si>
  <si>
    <t>678446480</t>
  </si>
  <si>
    <t>-924097465</t>
  </si>
  <si>
    <t>774294151</t>
  </si>
  <si>
    <t>2016355484</t>
  </si>
  <si>
    <t>-908209820</t>
  </si>
  <si>
    <t>-1938292862</t>
  </si>
  <si>
    <t>749178986</t>
  </si>
  <si>
    <t>914530509</t>
  </si>
  <si>
    <t>-1155652650</t>
  </si>
  <si>
    <t>366259802</t>
  </si>
  <si>
    <t>-1711298866</t>
  </si>
  <si>
    <t>628526957</t>
  </si>
  <si>
    <t>1246513421</t>
  </si>
  <si>
    <t>-1081778219</t>
  </si>
  <si>
    <t>-196969082</t>
  </si>
  <si>
    <t>1001944879</t>
  </si>
  <si>
    <t>-1675141469</t>
  </si>
  <si>
    <t>651649723</t>
  </si>
  <si>
    <t>39593009</t>
  </si>
  <si>
    <t>552765122</t>
  </si>
  <si>
    <t>477694273</t>
  </si>
  <si>
    <t>2056076228</t>
  </si>
  <si>
    <t>1710660024</t>
  </si>
  <si>
    <t>SO 02.52 - Oprava rozvodu 6kV - úsek mezi TS 910 - STS Příbor</t>
  </si>
  <si>
    <t>-1587219732</t>
  </si>
  <si>
    <t>896524795</t>
  </si>
  <si>
    <t>1588009652</t>
  </si>
  <si>
    <t>414911439</t>
  </si>
  <si>
    <t>2081709469</t>
  </si>
  <si>
    <t>2060834100</t>
  </si>
  <si>
    <t>2022068278</t>
  </si>
  <si>
    <t>558849977</t>
  </si>
  <si>
    <t>-1535873101</t>
  </si>
  <si>
    <t>-1742759570</t>
  </si>
  <si>
    <t>1673175306</t>
  </si>
  <si>
    <t>1982625951</t>
  </si>
  <si>
    <t>869870003</t>
  </si>
  <si>
    <t>36776557</t>
  </si>
  <si>
    <t>-398625343</t>
  </si>
  <si>
    <t>-1792163918</t>
  </si>
  <si>
    <t>242311916</t>
  </si>
  <si>
    <t>-191716257</t>
  </si>
  <si>
    <t>-226171207</t>
  </si>
  <si>
    <t>809290033</t>
  </si>
  <si>
    <t>325941552</t>
  </si>
  <si>
    <t>-2098975652</t>
  </si>
  <si>
    <t>-1871562190</t>
  </si>
  <si>
    <t>-92139624</t>
  </si>
  <si>
    <t>1350603921</t>
  </si>
  <si>
    <t>-296474851</t>
  </si>
  <si>
    <t>774381547</t>
  </si>
  <si>
    <t>807283075</t>
  </si>
  <si>
    <t>-1691328166</t>
  </si>
  <si>
    <t>1753653214</t>
  </si>
  <si>
    <t>967687028</t>
  </si>
  <si>
    <t>SO 02.53 - Vedlejší rozpočtové náklady - úsek mezi TS 910 - STS Příbor</t>
  </si>
  <si>
    <t>-302360026</t>
  </si>
  <si>
    <t>286214721</t>
  </si>
  <si>
    <t>261115025</t>
  </si>
  <si>
    <t>475356728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</si>
</sst>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19"/>
      <c r="AQ5" s="19"/>
      <c r="AR5" s="17"/>
      <c r="BE5" s="25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19"/>
      <c r="AQ6" s="19"/>
      <c r="AR6" s="17"/>
      <c r="BE6" s="251"/>
      <c r="BS6" s="14" t="s">
        <v>18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E7" s="251"/>
      <c r="BS7" s="14" t="s">
        <v>21</v>
      </c>
    </row>
    <row r="8" spans="1:74" s="1" customFormat="1" ht="12" customHeight="1">
      <c r="B8" s="18"/>
      <c r="C8" s="19"/>
      <c r="D8" s="26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24</v>
      </c>
      <c r="AL8" s="19"/>
      <c r="AM8" s="19"/>
      <c r="AN8" s="27" t="s">
        <v>25</v>
      </c>
      <c r="AO8" s="19"/>
      <c r="AP8" s="19"/>
      <c r="AQ8" s="19"/>
      <c r="AR8" s="17"/>
      <c r="BE8" s="251"/>
      <c r="BS8" s="14" t="s">
        <v>26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1"/>
      <c r="BS9" s="14" t="s">
        <v>27</v>
      </c>
    </row>
    <row r="10" spans="1:74" s="1" customFormat="1" ht="12" customHeight="1">
      <c r="B10" s="18"/>
      <c r="C10" s="19"/>
      <c r="D10" s="26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51"/>
      <c r="BS10" s="14" t="s">
        <v>18</v>
      </c>
    </row>
    <row r="11" spans="1:74" s="1" customFormat="1" ht="18.399999999999999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51"/>
      <c r="BS11" s="14" t="s">
        <v>18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1"/>
      <c r="BS12" s="14" t="s">
        <v>18</v>
      </c>
    </row>
    <row r="13" spans="1:74" s="1" customFormat="1" ht="12" customHeight="1">
      <c r="B13" s="18"/>
      <c r="C13" s="19"/>
      <c r="D13" s="26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29</v>
      </c>
      <c r="AL13" s="19"/>
      <c r="AM13" s="19"/>
      <c r="AN13" s="28" t="s">
        <v>35</v>
      </c>
      <c r="AO13" s="19"/>
      <c r="AP13" s="19"/>
      <c r="AQ13" s="19"/>
      <c r="AR13" s="17"/>
      <c r="BE13" s="251"/>
      <c r="BS13" s="14" t="s">
        <v>18</v>
      </c>
    </row>
    <row r="14" spans="1:74" ht="12.75">
      <c r="B14" s="18"/>
      <c r="C14" s="19"/>
      <c r="D14" s="19"/>
      <c r="E14" s="256" t="s">
        <v>35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6" t="s">
        <v>32</v>
      </c>
      <c r="AL14" s="19"/>
      <c r="AM14" s="19"/>
      <c r="AN14" s="28" t="s">
        <v>35</v>
      </c>
      <c r="AO14" s="19"/>
      <c r="AP14" s="19"/>
      <c r="AQ14" s="19"/>
      <c r="AR14" s="17"/>
      <c r="BE14" s="251"/>
      <c r="BS14" s="14" t="s">
        <v>18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1"/>
      <c r="BS15" s="14" t="s">
        <v>4</v>
      </c>
    </row>
    <row r="16" spans="1:74" s="1" customFormat="1" ht="12" customHeight="1">
      <c r="B16" s="18"/>
      <c r="C16" s="19"/>
      <c r="D16" s="26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29</v>
      </c>
      <c r="AL16" s="19"/>
      <c r="AM16" s="19"/>
      <c r="AN16" s="24" t="s">
        <v>1</v>
      </c>
      <c r="AO16" s="19"/>
      <c r="AP16" s="19"/>
      <c r="AQ16" s="19"/>
      <c r="AR16" s="17"/>
      <c r="BE16" s="25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32</v>
      </c>
      <c r="AL17" s="19"/>
      <c r="AM17" s="19"/>
      <c r="AN17" s="24" t="s">
        <v>1</v>
      </c>
      <c r="AO17" s="19"/>
      <c r="AP17" s="19"/>
      <c r="AQ17" s="19"/>
      <c r="AR17" s="17"/>
      <c r="BE17" s="251"/>
      <c r="BS17" s="14" t="s">
        <v>38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1"/>
      <c r="BS18" s="14" t="s">
        <v>6</v>
      </c>
    </row>
    <row r="19" spans="1:71" s="1" customFormat="1" ht="12" customHeight="1">
      <c r="B19" s="18"/>
      <c r="C19" s="19"/>
      <c r="D19" s="26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29</v>
      </c>
      <c r="AL19" s="19"/>
      <c r="AM19" s="19"/>
      <c r="AN19" s="24" t="s">
        <v>40</v>
      </c>
      <c r="AO19" s="19"/>
      <c r="AP19" s="19"/>
      <c r="AQ19" s="19"/>
      <c r="AR19" s="17"/>
      <c r="BE19" s="25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41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32</v>
      </c>
      <c r="AL20" s="19"/>
      <c r="AM20" s="19"/>
      <c r="AN20" s="24" t="s">
        <v>42</v>
      </c>
      <c r="AO20" s="19"/>
      <c r="AP20" s="19"/>
      <c r="AQ20" s="19"/>
      <c r="AR20" s="17"/>
      <c r="BE20" s="251"/>
      <c r="BS20" s="14" t="s">
        <v>38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1"/>
    </row>
    <row r="22" spans="1:71" s="1" customFormat="1" ht="12" customHeight="1">
      <c r="B22" s="18"/>
      <c r="C22" s="19"/>
      <c r="D22" s="26" t="s">
        <v>43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1"/>
    </row>
    <row r="23" spans="1:71" s="1" customFormat="1" ht="16.5" customHeight="1">
      <c r="B23" s="18"/>
      <c r="C23" s="19"/>
      <c r="D23" s="19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19"/>
      <c r="AP23" s="19"/>
      <c r="AQ23" s="19"/>
      <c r="AR23" s="17"/>
      <c r="BE23" s="25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1"/>
    </row>
    <row r="26" spans="1:71" s="1" customFormat="1" ht="14.45" customHeight="1">
      <c r="B26" s="18"/>
      <c r="C26" s="19"/>
      <c r="D26" s="31" t="s">
        <v>44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59">
        <f>ROUND(AG94,2)</f>
        <v>0</v>
      </c>
      <c r="AL26" s="254"/>
      <c r="AM26" s="254"/>
      <c r="AN26" s="254"/>
      <c r="AO26" s="254"/>
      <c r="AP26" s="19"/>
      <c r="AQ26" s="19"/>
      <c r="AR26" s="17"/>
      <c r="BE26" s="251"/>
    </row>
    <row r="27" spans="1:71" s="1" customFormat="1" ht="14.45" customHeight="1">
      <c r="B27" s="18"/>
      <c r="C27" s="19"/>
      <c r="D27" s="31" t="s">
        <v>45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59">
        <f>ROUND(AG108, 2)</f>
        <v>0</v>
      </c>
      <c r="AL27" s="259"/>
      <c r="AM27" s="259"/>
      <c r="AN27" s="259"/>
      <c r="AO27" s="259"/>
      <c r="AP27" s="19"/>
      <c r="AQ27" s="19"/>
      <c r="AR27" s="17"/>
      <c r="BE27" s="251"/>
    </row>
    <row r="28" spans="1:71" s="2" customFormat="1" ht="6.95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51"/>
    </row>
    <row r="29" spans="1:71" s="2" customFormat="1" ht="25.9" customHeight="1">
      <c r="A29" s="32"/>
      <c r="B29" s="33"/>
      <c r="C29" s="34"/>
      <c r="D29" s="36" t="s">
        <v>46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60">
        <f>ROUND(AK26 + AK27, 2)</f>
        <v>0</v>
      </c>
      <c r="AL29" s="261"/>
      <c r="AM29" s="261"/>
      <c r="AN29" s="261"/>
      <c r="AO29" s="261"/>
      <c r="AP29" s="34"/>
      <c r="AQ29" s="34"/>
      <c r="AR29" s="35"/>
      <c r="BE29" s="251"/>
    </row>
    <row r="30" spans="1:71" s="2" customFormat="1" ht="6.95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51"/>
    </row>
    <row r="31" spans="1:71" s="2" customFormat="1" ht="12.7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62" t="s">
        <v>47</v>
      </c>
      <c r="M31" s="262"/>
      <c r="N31" s="262"/>
      <c r="O31" s="262"/>
      <c r="P31" s="262"/>
      <c r="Q31" s="34"/>
      <c r="R31" s="34"/>
      <c r="S31" s="34"/>
      <c r="T31" s="34"/>
      <c r="U31" s="34"/>
      <c r="V31" s="34"/>
      <c r="W31" s="262" t="s">
        <v>48</v>
      </c>
      <c r="X31" s="262"/>
      <c r="Y31" s="262"/>
      <c r="Z31" s="262"/>
      <c r="AA31" s="262"/>
      <c r="AB31" s="262"/>
      <c r="AC31" s="262"/>
      <c r="AD31" s="262"/>
      <c r="AE31" s="262"/>
      <c r="AF31" s="34"/>
      <c r="AG31" s="34"/>
      <c r="AH31" s="34"/>
      <c r="AI31" s="34"/>
      <c r="AJ31" s="34"/>
      <c r="AK31" s="262" t="s">
        <v>49</v>
      </c>
      <c r="AL31" s="262"/>
      <c r="AM31" s="262"/>
      <c r="AN31" s="262"/>
      <c r="AO31" s="262"/>
      <c r="AP31" s="34"/>
      <c r="AQ31" s="34"/>
      <c r="AR31" s="35"/>
      <c r="BE31" s="251"/>
    </row>
    <row r="32" spans="1:71" s="3" customFormat="1" ht="14.45" customHeight="1">
      <c r="B32" s="38"/>
      <c r="C32" s="39"/>
      <c r="D32" s="26" t="s">
        <v>50</v>
      </c>
      <c r="E32" s="39"/>
      <c r="F32" s="26" t="s">
        <v>51</v>
      </c>
      <c r="G32" s="39"/>
      <c r="H32" s="39"/>
      <c r="I32" s="39"/>
      <c r="J32" s="39"/>
      <c r="K32" s="39"/>
      <c r="L32" s="265">
        <v>0.21</v>
      </c>
      <c r="M32" s="264"/>
      <c r="N32" s="264"/>
      <c r="O32" s="264"/>
      <c r="P32" s="264"/>
      <c r="Q32" s="39"/>
      <c r="R32" s="39"/>
      <c r="S32" s="39"/>
      <c r="T32" s="39"/>
      <c r="U32" s="39"/>
      <c r="V32" s="39"/>
      <c r="W32" s="263">
        <f>ROUND(AZ94 + SUM(CD108:CD112), 2)</f>
        <v>0</v>
      </c>
      <c r="X32" s="264"/>
      <c r="Y32" s="264"/>
      <c r="Z32" s="264"/>
      <c r="AA32" s="264"/>
      <c r="AB32" s="264"/>
      <c r="AC32" s="264"/>
      <c r="AD32" s="264"/>
      <c r="AE32" s="264"/>
      <c r="AF32" s="39"/>
      <c r="AG32" s="39"/>
      <c r="AH32" s="39"/>
      <c r="AI32" s="39"/>
      <c r="AJ32" s="39"/>
      <c r="AK32" s="263">
        <f>ROUND(AV94 + SUM(BY108:BY112), 2)</f>
        <v>0</v>
      </c>
      <c r="AL32" s="264"/>
      <c r="AM32" s="264"/>
      <c r="AN32" s="264"/>
      <c r="AO32" s="264"/>
      <c r="AP32" s="39"/>
      <c r="AQ32" s="39"/>
      <c r="AR32" s="40"/>
      <c r="BE32" s="252"/>
    </row>
    <row r="33" spans="1:57" s="3" customFormat="1" ht="14.45" customHeight="1">
      <c r="B33" s="38"/>
      <c r="C33" s="39"/>
      <c r="D33" s="39"/>
      <c r="E33" s="39"/>
      <c r="F33" s="26" t="s">
        <v>52</v>
      </c>
      <c r="G33" s="39"/>
      <c r="H33" s="39"/>
      <c r="I33" s="39"/>
      <c r="J33" s="39"/>
      <c r="K33" s="39"/>
      <c r="L33" s="265">
        <v>0.15</v>
      </c>
      <c r="M33" s="264"/>
      <c r="N33" s="264"/>
      <c r="O33" s="264"/>
      <c r="P33" s="264"/>
      <c r="Q33" s="39"/>
      <c r="R33" s="39"/>
      <c r="S33" s="39"/>
      <c r="T33" s="39"/>
      <c r="U33" s="39"/>
      <c r="V33" s="39"/>
      <c r="W33" s="263">
        <f>ROUND(BA94 + SUM(CE108:CE112), 2)</f>
        <v>0</v>
      </c>
      <c r="X33" s="264"/>
      <c r="Y33" s="264"/>
      <c r="Z33" s="264"/>
      <c r="AA33" s="264"/>
      <c r="AB33" s="264"/>
      <c r="AC33" s="264"/>
      <c r="AD33" s="264"/>
      <c r="AE33" s="264"/>
      <c r="AF33" s="39"/>
      <c r="AG33" s="39"/>
      <c r="AH33" s="39"/>
      <c r="AI33" s="39"/>
      <c r="AJ33" s="39"/>
      <c r="AK33" s="263">
        <f>ROUND(AW94 + SUM(BZ108:BZ112), 2)</f>
        <v>0</v>
      </c>
      <c r="AL33" s="264"/>
      <c r="AM33" s="264"/>
      <c r="AN33" s="264"/>
      <c r="AO33" s="264"/>
      <c r="AP33" s="39"/>
      <c r="AQ33" s="39"/>
      <c r="AR33" s="40"/>
      <c r="BE33" s="252"/>
    </row>
    <row r="34" spans="1:57" s="3" customFormat="1" ht="14.45" hidden="1" customHeight="1">
      <c r="B34" s="38"/>
      <c r="C34" s="39"/>
      <c r="D34" s="39"/>
      <c r="E34" s="39"/>
      <c r="F34" s="26" t="s">
        <v>53</v>
      </c>
      <c r="G34" s="39"/>
      <c r="H34" s="39"/>
      <c r="I34" s="39"/>
      <c r="J34" s="39"/>
      <c r="K34" s="39"/>
      <c r="L34" s="265">
        <v>0.21</v>
      </c>
      <c r="M34" s="264"/>
      <c r="N34" s="264"/>
      <c r="O34" s="264"/>
      <c r="P34" s="264"/>
      <c r="Q34" s="39"/>
      <c r="R34" s="39"/>
      <c r="S34" s="39"/>
      <c r="T34" s="39"/>
      <c r="U34" s="39"/>
      <c r="V34" s="39"/>
      <c r="W34" s="263">
        <f>ROUND(BB94 + SUM(CF108:CF112), 2)</f>
        <v>0</v>
      </c>
      <c r="X34" s="264"/>
      <c r="Y34" s="264"/>
      <c r="Z34" s="264"/>
      <c r="AA34" s="264"/>
      <c r="AB34" s="264"/>
      <c r="AC34" s="264"/>
      <c r="AD34" s="264"/>
      <c r="AE34" s="264"/>
      <c r="AF34" s="39"/>
      <c r="AG34" s="39"/>
      <c r="AH34" s="39"/>
      <c r="AI34" s="39"/>
      <c r="AJ34" s="39"/>
      <c r="AK34" s="263">
        <v>0</v>
      </c>
      <c r="AL34" s="264"/>
      <c r="AM34" s="264"/>
      <c r="AN34" s="264"/>
      <c r="AO34" s="264"/>
      <c r="AP34" s="39"/>
      <c r="AQ34" s="39"/>
      <c r="AR34" s="40"/>
      <c r="BE34" s="252"/>
    </row>
    <row r="35" spans="1:57" s="3" customFormat="1" ht="14.45" hidden="1" customHeight="1">
      <c r="B35" s="38"/>
      <c r="C35" s="39"/>
      <c r="D35" s="39"/>
      <c r="E35" s="39"/>
      <c r="F35" s="26" t="s">
        <v>54</v>
      </c>
      <c r="G35" s="39"/>
      <c r="H35" s="39"/>
      <c r="I35" s="39"/>
      <c r="J35" s="39"/>
      <c r="K35" s="39"/>
      <c r="L35" s="265">
        <v>0.15</v>
      </c>
      <c r="M35" s="264"/>
      <c r="N35" s="264"/>
      <c r="O35" s="264"/>
      <c r="P35" s="264"/>
      <c r="Q35" s="39"/>
      <c r="R35" s="39"/>
      <c r="S35" s="39"/>
      <c r="T35" s="39"/>
      <c r="U35" s="39"/>
      <c r="V35" s="39"/>
      <c r="W35" s="263">
        <f>ROUND(BC94 + SUM(CG108:CG112), 2)</f>
        <v>0</v>
      </c>
      <c r="X35" s="264"/>
      <c r="Y35" s="264"/>
      <c r="Z35" s="264"/>
      <c r="AA35" s="264"/>
      <c r="AB35" s="264"/>
      <c r="AC35" s="264"/>
      <c r="AD35" s="264"/>
      <c r="AE35" s="264"/>
      <c r="AF35" s="39"/>
      <c r="AG35" s="39"/>
      <c r="AH35" s="39"/>
      <c r="AI35" s="39"/>
      <c r="AJ35" s="39"/>
      <c r="AK35" s="263">
        <v>0</v>
      </c>
      <c r="AL35" s="264"/>
      <c r="AM35" s="264"/>
      <c r="AN35" s="264"/>
      <c r="AO35" s="264"/>
      <c r="AP35" s="39"/>
      <c r="AQ35" s="39"/>
      <c r="AR35" s="40"/>
    </row>
    <row r="36" spans="1:57" s="3" customFormat="1" ht="14.45" hidden="1" customHeight="1">
      <c r="B36" s="38"/>
      <c r="C36" s="39"/>
      <c r="D36" s="39"/>
      <c r="E36" s="39"/>
      <c r="F36" s="26" t="s">
        <v>55</v>
      </c>
      <c r="G36" s="39"/>
      <c r="H36" s="39"/>
      <c r="I36" s="39"/>
      <c r="J36" s="39"/>
      <c r="K36" s="39"/>
      <c r="L36" s="265">
        <v>0</v>
      </c>
      <c r="M36" s="264"/>
      <c r="N36" s="264"/>
      <c r="O36" s="264"/>
      <c r="P36" s="264"/>
      <c r="Q36" s="39"/>
      <c r="R36" s="39"/>
      <c r="S36" s="39"/>
      <c r="T36" s="39"/>
      <c r="U36" s="39"/>
      <c r="V36" s="39"/>
      <c r="W36" s="263">
        <f>ROUND(BD94 + SUM(CH108:CH112), 2)</f>
        <v>0</v>
      </c>
      <c r="X36" s="264"/>
      <c r="Y36" s="264"/>
      <c r="Z36" s="264"/>
      <c r="AA36" s="264"/>
      <c r="AB36" s="264"/>
      <c r="AC36" s="264"/>
      <c r="AD36" s="264"/>
      <c r="AE36" s="264"/>
      <c r="AF36" s="39"/>
      <c r="AG36" s="39"/>
      <c r="AH36" s="39"/>
      <c r="AI36" s="39"/>
      <c r="AJ36" s="39"/>
      <c r="AK36" s="263">
        <v>0</v>
      </c>
      <c r="AL36" s="264"/>
      <c r="AM36" s="264"/>
      <c r="AN36" s="264"/>
      <c r="AO36" s="264"/>
      <c r="AP36" s="39"/>
      <c r="AQ36" s="39"/>
      <c r="AR36" s="40"/>
    </row>
    <row r="37" spans="1:57" s="2" customFormat="1" ht="6.9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1"/>
      <c r="D38" s="42" t="s">
        <v>56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57</v>
      </c>
      <c r="U38" s="43"/>
      <c r="V38" s="43"/>
      <c r="W38" s="43"/>
      <c r="X38" s="269" t="s">
        <v>58</v>
      </c>
      <c r="Y38" s="267"/>
      <c r="Z38" s="267"/>
      <c r="AA38" s="267"/>
      <c r="AB38" s="267"/>
      <c r="AC38" s="43"/>
      <c r="AD38" s="43"/>
      <c r="AE38" s="43"/>
      <c r="AF38" s="43"/>
      <c r="AG38" s="43"/>
      <c r="AH38" s="43"/>
      <c r="AI38" s="43"/>
      <c r="AJ38" s="43"/>
      <c r="AK38" s="266">
        <f>SUM(AK29:AK36)</f>
        <v>0</v>
      </c>
      <c r="AL38" s="267"/>
      <c r="AM38" s="267"/>
      <c r="AN38" s="267"/>
      <c r="AO38" s="268"/>
      <c r="AP38" s="41"/>
      <c r="AQ38" s="41"/>
      <c r="AR38" s="35"/>
      <c r="BE38" s="32"/>
    </row>
    <row r="39" spans="1:57" s="2" customFormat="1" ht="6.95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5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5"/>
      <c r="C49" s="46"/>
      <c r="D49" s="47" t="s">
        <v>59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60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2"/>
      <c r="B60" s="33"/>
      <c r="C60" s="34"/>
      <c r="D60" s="50" t="s">
        <v>61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62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61</v>
      </c>
      <c r="AI60" s="37"/>
      <c r="AJ60" s="37"/>
      <c r="AK60" s="37"/>
      <c r="AL60" s="37"/>
      <c r="AM60" s="50" t="s">
        <v>62</v>
      </c>
      <c r="AN60" s="37"/>
      <c r="AO60" s="37"/>
      <c r="AP60" s="34"/>
      <c r="AQ60" s="34"/>
      <c r="AR60" s="35"/>
      <c r="BE60" s="32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2"/>
      <c r="B64" s="33"/>
      <c r="C64" s="34"/>
      <c r="D64" s="47" t="s">
        <v>63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64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2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2"/>
      <c r="B75" s="33"/>
      <c r="C75" s="34"/>
      <c r="D75" s="50" t="s">
        <v>61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62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61</v>
      </c>
      <c r="AI75" s="37"/>
      <c r="AJ75" s="37"/>
      <c r="AK75" s="37"/>
      <c r="AL75" s="37"/>
      <c r="AM75" s="50" t="s">
        <v>62</v>
      </c>
      <c r="AN75" s="37"/>
      <c r="AO75" s="37"/>
      <c r="AP75" s="34"/>
      <c r="AQ75" s="34"/>
      <c r="AR75" s="35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2"/>
    </row>
    <row r="82" spans="1:91" s="2" customFormat="1" ht="24.95" customHeight="1">
      <c r="A82" s="32"/>
      <c r="B82" s="33"/>
      <c r="C82" s="20" t="s">
        <v>65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56"/>
      <c r="C84" s="26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00004b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1" t="str">
        <f>K6</f>
        <v>Oprava rozvodu elektrické energie na trati Studénka - Veřovice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22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24</v>
      </c>
      <c r="AJ87" s="34"/>
      <c r="AK87" s="34"/>
      <c r="AL87" s="34"/>
      <c r="AM87" s="274" t="str">
        <f>IF(AN8= "","",AN8)</f>
        <v>1. 8. 2020</v>
      </c>
      <c r="AN87" s="274"/>
      <c r="AO87" s="34"/>
      <c r="AP87" s="34"/>
      <c r="AQ87" s="34"/>
      <c r="AR87" s="35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15.2" customHeight="1">
      <c r="A89" s="32"/>
      <c r="B89" s="33"/>
      <c r="C89" s="26" t="s">
        <v>28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 s.o., OŘ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36</v>
      </c>
      <c r="AJ89" s="34"/>
      <c r="AK89" s="34"/>
      <c r="AL89" s="34"/>
      <c r="AM89" s="275" t="str">
        <f>IF(E17="","",E17)</f>
        <v>Ing. Vladislav Vízner</v>
      </c>
      <c r="AN89" s="276"/>
      <c r="AO89" s="276"/>
      <c r="AP89" s="276"/>
      <c r="AQ89" s="34"/>
      <c r="AR89" s="35"/>
      <c r="AS89" s="278" t="s">
        <v>66</v>
      </c>
      <c r="AT89" s="279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6" t="s">
        <v>34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39</v>
      </c>
      <c r="AJ90" s="34"/>
      <c r="AK90" s="34"/>
      <c r="AL90" s="34"/>
      <c r="AM90" s="275" t="str">
        <f>IF(E20="","",E20)</f>
        <v>SB projekt s.r.o.</v>
      </c>
      <c r="AN90" s="276"/>
      <c r="AO90" s="276"/>
      <c r="AP90" s="276"/>
      <c r="AQ90" s="34"/>
      <c r="AR90" s="35"/>
      <c r="AS90" s="280"/>
      <c r="AT90" s="281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82"/>
      <c r="AT91" s="283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37" t="s">
        <v>67</v>
      </c>
      <c r="D92" s="238"/>
      <c r="E92" s="238"/>
      <c r="F92" s="238"/>
      <c r="G92" s="238"/>
      <c r="H92" s="71"/>
      <c r="I92" s="240" t="s">
        <v>68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73" t="s">
        <v>69</v>
      </c>
      <c r="AH92" s="238"/>
      <c r="AI92" s="238"/>
      <c r="AJ92" s="238"/>
      <c r="AK92" s="238"/>
      <c r="AL92" s="238"/>
      <c r="AM92" s="238"/>
      <c r="AN92" s="240" t="s">
        <v>70</v>
      </c>
      <c r="AO92" s="238"/>
      <c r="AP92" s="277"/>
      <c r="AQ92" s="72" t="s">
        <v>71</v>
      </c>
      <c r="AR92" s="35"/>
      <c r="AS92" s="73" t="s">
        <v>72</v>
      </c>
      <c r="AT92" s="74" t="s">
        <v>73</v>
      </c>
      <c r="AU92" s="74" t="s">
        <v>74</v>
      </c>
      <c r="AV92" s="74" t="s">
        <v>75</v>
      </c>
      <c r="AW92" s="74" t="s">
        <v>76</v>
      </c>
      <c r="AX92" s="74" t="s">
        <v>77</v>
      </c>
      <c r="AY92" s="74" t="s">
        <v>78</v>
      </c>
      <c r="AZ92" s="74" t="s">
        <v>79</v>
      </c>
      <c r="BA92" s="74" t="s">
        <v>80</v>
      </c>
      <c r="BB92" s="74" t="s">
        <v>81</v>
      </c>
      <c r="BC92" s="74" t="s">
        <v>82</v>
      </c>
      <c r="BD92" s="75" t="s">
        <v>83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84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7">
        <f>ROUND(SUM(AG95:AG106),2)</f>
        <v>0</v>
      </c>
      <c r="AH94" s="247"/>
      <c r="AI94" s="247"/>
      <c r="AJ94" s="247"/>
      <c r="AK94" s="247"/>
      <c r="AL94" s="247"/>
      <c r="AM94" s="247"/>
      <c r="AN94" s="248">
        <f t="shared" ref="AN94:AN106" si="0">SUM(AG94,AT94)</f>
        <v>0</v>
      </c>
      <c r="AO94" s="248"/>
      <c r="AP94" s="248"/>
      <c r="AQ94" s="83" t="s">
        <v>1</v>
      </c>
      <c r="AR94" s="84"/>
      <c r="AS94" s="85">
        <f>ROUND(SUM(AS95:AS106),2)</f>
        <v>0</v>
      </c>
      <c r="AT94" s="86">
        <f t="shared" ref="AT94:AT106" si="1">ROUND(SUM(AV94:AW94),2)</f>
        <v>0</v>
      </c>
      <c r="AU94" s="87">
        <f>ROUND(SUM(AU95:AU106),5)</f>
        <v>0</v>
      </c>
      <c r="AV94" s="86">
        <f>ROUND(AZ94*L32,2)</f>
        <v>0</v>
      </c>
      <c r="AW94" s="86">
        <f>ROUND(BA94*L33,2)</f>
        <v>0</v>
      </c>
      <c r="AX94" s="86">
        <f>ROUND(BB94*L32,2)</f>
        <v>0</v>
      </c>
      <c r="AY94" s="86">
        <f>ROUND(BC94*L33,2)</f>
        <v>0</v>
      </c>
      <c r="AZ94" s="86">
        <f>ROUND(SUM(AZ95:AZ106),2)</f>
        <v>0</v>
      </c>
      <c r="BA94" s="86">
        <f>ROUND(SUM(BA95:BA106),2)</f>
        <v>0</v>
      </c>
      <c r="BB94" s="86">
        <f>ROUND(SUM(BB95:BB106),2)</f>
        <v>0</v>
      </c>
      <c r="BC94" s="86">
        <f>ROUND(SUM(BC95:BC106),2)</f>
        <v>0</v>
      </c>
      <c r="BD94" s="88">
        <f>ROUND(SUM(BD95:BD106),2)</f>
        <v>0</v>
      </c>
      <c r="BS94" s="89" t="s">
        <v>85</v>
      </c>
      <c r="BT94" s="89" t="s">
        <v>86</v>
      </c>
      <c r="BU94" s="90" t="s">
        <v>87</v>
      </c>
      <c r="BV94" s="89" t="s">
        <v>88</v>
      </c>
      <c r="BW94" s="89" t="s">
        <v>5</v>
      </c>
      <c r="BX94" s="89" t="s">
        <v>89</v>
      </c>
      <c r="CL94" s="89" t="s">
        <v>1</v>
      </c>
    </row>
    <row r="95" spans="1:91" s="7" customFormat="1" ht="24.75" customHeight="1">
      <c r="A95" s="91" t="s">
        <v>90</v>
      </c>
      <c r="B95" s="92"/>
      <c r="C95" s="93"/>
      <c r="D95" s="239" t="s">
        <v>91</v>
      </c>
      <c r="E95" s="239"/>
      <c r="F95" s="239"/>
      <c r="G95" s="239"/>
      <c r="H95" s="239"/>
      <c r="I95" s="94"/>
      <c r="J95" s="239" t="s">
        <v>92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71">
        <f>'SO 02.11 - Zemní práce - ...'!J32</f>
        <v>0</v>
      </c>
      <c r="AH95" s="272"/>
      <c r="AI95" s="272"/>
      <c r="AJ95" s="272"/>
      <c r="AK95" s="272"/>
      <c r="AL95" s="272"/>
      <c r="AM95" s="272"/>
      <c r="AN95" s="271">
        <f t="shared" si="0"/>
        <v>0</v>
      </c>
      <c r="AO95" s="272"/>
      <c r="AP95" s="272"/>
      <c r="AQ95" s="95" t="s">
        <v>93</v>
      </c>
      <c r="AR95" s="96"/>
      <c r="AS95" s="97">
        <v>0</v>
      </c>
      <c r="AT95" s="98">
        <f t="shared" si="1"/>
        <v>0</v>
      </c>
      <c r="AU95" s="99">
        <f>'SO 02.11 - Zemní práce - ...'!P131</f>
        <v>0</v>
      </c>
      <c r="AV95" s="98">
        <f>'SO 02.11 - Zemní práce - ...'!J35</f>
        <v>0</v>
      </c>
      <c r="AW95" s="98">
        <f>'SO 02.11 - Zemní práce - ...'!J36</f>
        <v>0</v>
      </c>
      <c r="AX95" s="98">
        <f>'SO 02.11 - Zemní práce - ...'!J37</f>
        <v>0</v>
      </c>
      <c r="AY95" s="98">
        <f>'SO 02.11 - Zemní práce - ...'!J38</f>
        <v>0</v>
      </c>
      <c r="AZ95" s="98">
        <f>'SO 02.11 - Zemní práce - ...'!F35</f>
        <v>0</v>
      </c>
      <c r="BA95" s="98">
        <f>'SO 02.11 - Zemní práce - ...'!F36</f>
        <v>0</v>
      </c>
      <c r="BB95" s="98">
        <f>'SO 02.11 - Zemní práce - ...'!F37</f>
        <v>0</v>
      </c>
      <c r="BC95" s="98">
        <f>'SO 02.11 - Zemní práce - ...'!F38</f>
        <v>0</v>
      </c>
      <c r="BD95" s="100">
        <f>'SO 02.11 - Zemní práce - ...'!F39</f>
        <v>0</v>
      </c>
      <c r="BT95" s="101" t="s">
        <v>21</v>
      </c>
      <c r="BV95" s="101" t="s">
        <v>88</v>
      </c>
      <c r="BW95" s="101" t="s">
        <v>94</v>
      </c>
      <c r="BX95" s="101" t="s">
        <v>5</v>
      </c>
      <c r="CL95" s="101" t="s">
        <v>1</v>
      </c>
      <c r="CM95" s="101" t="s">
        <v>95</v>
      </c>
    </row>
    <row r="96" spans="1:91" s="7" customFormat="1" ht="24.75" customHeight="1">
      <c r="A96" s="91" t="s">
        <v>90</v>
      </c>
      <c r="B96" s="92"/>
      <c r="C96" s="93"/>
      <c r="D96" s="239" t="s">
        <v>96</v>
      </c>
      <c r="E96" s="239"/>
      <c r="F96" s="239"/>
      <c r="G96" s="239"/>
      <c r="H96" s="239"/>
      <c r="I96" s="94"/>
      <c r="J96" s="239" t="s">
        <v>97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71">
        <f>'SO 02.12 - Oprava rozvodu...'!J32</f>
        <v>0</v>
      </c>
      <c r="AH96" s="272"/>
      <c r="AI96" s="272"/>
      <c r="AJ96" s="272"/>
      <c r="AK96" s="272"/>
      <c r="AL96" s="272"/>
      <c r="AM96" s="272"/>
      <c r="AN96" s="271">
        <f t="shared" si="0"/>
        <v>0</v>
      </c>
      <c r="AO96" s="272"/>
      <c r="AP96" s="272"/>
      <c r="AQ96" s="95" t="s">
        <v>93</v>
      </c>
      <c r="AR96" s="96"/>
      <c r="AS96" s="97">
        <v>0</v>
      </c>
      <c r="AT96" s="98">
        <f t="shared" si="1"/>
        <v>0</v>
      </c>
      <c r="AU96" s="99">
        <f>'SO 02.12 - Oprava rozvodu...'!P129</f>
        <v>0</v>
      </c>
      <c r="AV96" s="98">
        <f>'SO 02.12 - Oprava rozvodu...'!J35</f>
        <v>0</v>
      </c>
      <c r="AW96" s="98">
        <f>'SO 02.12 - Oprava rozvodu...'!J36</f>
        <v>0</v>
      </c>
      <c r="AX96" s="98">
        <f>'SO 02.12 - Oprava rozvodu...'!J37</f>
        <v>0</v>
      </c>
      <c r="AY96" s="98">
        <f>'SO 02.12 - Oprava rozvodu...'!J38</f>
        <v>0</v>
      </c>
      <c r="AZ96" s="98">
        <f>'SO 02.12 - Oprava rozvodu...'!F35</f>
        <v>0</v>
      </c>
      <c r="BA96" s="98">
        <f>'SO 02.12 - Oprava rozvodu...'!F36</f>
        <v>0</v>
      </c>
      <c r="BB96" s="98">
        <f>'SO 02.12 - Oprava rozvodu...'!F37</f>
        <v>0</v>
      </c>
      <c r="BC96" s="98">
        <f>'SO 02.12 - Oprava rozvodu...'!F38</f>
        <v>0</v>
      </c>
      <c r="BD96" s="100">
        <f>'SO 02.12 - Oprava rozvodu...'!F39</f>
        <v>0</v>
      </c>
      <c r="BT96" s="101" t="s">
        <v>21</v>
      </c>
      <c r="BV96" s="101" t="s">
        <v>88</v>
      </c>
      <c r="BW96" s="101" t="s">
        <v>98</v>
      </c>
      <c r="BX96" s="101" t="s">
        <v>5</v>
      </c>
      <c r="CL96" s="101" t="s">
        <v>1</v>
      </c>
      <c r="CM96" s="101" t="s">
        <v>95</v>
      </c>
    </row>
    <row r="97" spans="1:91" s="7" customFormat="1" ht="24.75" customHeight="1">
      <c r="A97" s="91" t="s">
        <v>90</v>
      </c>
      <c r="B97" s="92"/>
      <c r="C97" s="93"/>
      <c r="D97" s="239" t="s">
        <v>99</v>
      </c>
      <c r="E97" s="239"/>
      <c r="F97" s="239"/>
      <c r="G97" s="239"/>
      <c r="H97" s="239"/>
      <c r="I97" s="94"/>
      <c r="J97" s="239" t="s">
        <v>100</v>
      </c>
      <c r="K97" s="239"/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71">
        <f>'SO 02.13 - Vedlejší rozpo...'!J32</f>
        <v>0</v>
      </c>
      <c r="AH97" s="272"/>
      <c r="AI97" s="272"/>
      <c r="AJ97" s="272"/>
      <c r="AK97" s="272"/>
      <c r="AL97" s="272"/>
      <c r="AM97" s="272"/>
      <c r="AN97" s="271">
        <f t="shared" si="0"/>
        <v>0</v>
      </c>
      <c r="AO97" s="272"/>
      <c r="AP97" s="272"/>
      <c r="AQ97" s="95" t="s">
        <v>93</v>
      </c>
      <c r="AR97" s="96"/>
      <c r="AS97" s="97">
        <v>0</v>
      </c>
      <c r="AT97" s="98">
        <f t="shared" si="1"/>
        <v>0</v>
      </c>
      <c r="AU97" s="99">
        <f>'SO 02.13 - Vedlejší rozpo...'!P129</f>
        <v>0</v>
      </c>
      <c r="AV97" s="98">
        <f>'SO 02.13 - Vedlejší rozpo...'!J35</f>
        <v>0</v>
      </c>
      <c r="AW97" s="98">
        <f>'SO 02.13 - Vedlejší rozpo...'!J36</f>
        <v>0</v>
      </c>
      <c r="AX97" s="98">
        <f>'SO 02.13 - Vedlejší rozpo...'!J37</f>
        <v>0</v>
      </c>
      <c r="AY97" s="98">
        <f>'SO 02.13 - Vedlejší rozpo...'!J38</f>
        <v>0</v>
      </c>
      <c r="AZ97" s="98">
        <f>'SO 02.13 - Vedlejší rozpo...'!F35</f>
        <v>0</v>
      </c>
      <c r="BA97" s="98">
        <f>'SO 02.13 - Vedlejší rozpo...'!F36</f>
        <v>0</v>
      </c>
      <c r="BB97" s="98">
        <f>'SO 02.13 - Vedlejší rozpo...'!F37</f>
        <v>0</v>
      </c>
      <c r="BC97" s="98">
        <f>'SO 02.13 - Vedlejší rozpo...'!F38</f>
        <v>0</v>
      </c>
      <c r="BD97" s="100">
        <f>'SO 02.13 - Vedlejší rozpo...'!F39</f>
        <v>0</v>
      </c>
      <c r="BT97" s="101" t="s">
        <v>21</v>
      </c>
      <c r="BV97" s="101" t="s">
        <v>88</v>
      </c>
      <c r="BW97" s="101" t="s">
        <v>101</v>
      </c>
      <c r="BX97" s="101" t="s">
        <v>5</v>
      </c>
      <c r="CL97" s="101" t="s">
        <v>1</v>
      </c>
      <c r="CM97" s="101" t="s">
        <v>95</v>
      </c>
    </row>
    <row r="98" spans="1:91" s="7" customFormat="1" ht="24.75" customHeight="1">
      <c r="A98" s="91" t="s">
        <v>90</v>
      </c>
      <c r="B98" s="92"/>
      <c r="C98" s="93"/>
      <c r="D98" s="239" t="s">
        <v>102</v>
      </c>
      <c r="E98" s="239"/>
      <c r="F98" s="239"/>
      <c r="G98" s="239"/>
      <c r="H98" s="239"/>
      <c r="I98" s="94"/>
      <c r="J98" s="239" t="s">
        <v>103</v>
      </c>
      <c r="K98" s="239"/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71">
        <f>'SO 02.31 - Zemní práce - ...'!J32</f>
        <v>0</v>
      </c>
      <c r="AH98" s="272"/>
      <c r="AI98" s="272"/>
      <c r="AJ98" s="272"/>
      <c r="AK98" s="272"/>
      <c r="AL98" s="272"/>
      <c r="AM98" s="272"/>
      <c r="AN98" s="271">
        <f t="shared" si="0"/>
        <v>0</v>
      </c>
      <c r="AO98" s="272"/>
      <c r="AP98" s="272"/>
      <c r="AQ98" s="95" t="s">
        <v>93</v>
      </c>
      <c r="AR98" s="96"/>
      <c r="AS98" s="97">
        <v>0</v>
      </c>
      <c r="AT98" s="98">
        <f t="shared" si="1"/>
        <v>0</v>
      </c>
      <c r="AU98" s="99">
        <f>'SO 02.31 - Zemní práce - ...'!P131</f>
        <v>0</v>
      </c>
      <c r="AV98" s="98">
        <f>'SO 02.31 - Zemní práce - ...'!J35</f>
        <v>0</v>
      </c>
      <c r="AW98" s="98">
        <f>'SO 02.31 - Zemní práce - ...'!J36</f>
        <v>0</v>
      </c>
      <c r="AX98" s="98">
        <f>'SO 02.31 - Zemní práce - ...'!J37</f>
        <v>0</v>
      </c>
      <c r="AY98" s="98">
        <f>'SO 02.31 - Zemní práce - ...'!J38</f>
        <v>0</v>
      </c>
      <c r="AZ98" s="98">
        <f>'SO 02.31 - Zemní práce - ...'!F35</f>
        <v>0</v>
      </c>
      <c r="BA98" s="98">
        <f>'SO 02.31 - Zemní práce - ...'!F36</f>
        <v>0</v>
      </c>
      <c r="BB98" s="98">
        <f>'SO 02.31 - Zemní práce - ...'!F37</f>
        <v>0</v>
      </c>
      <c r="BC98" s="98">
        <f>'SO 02.31 - Zemní práce - ...'!F38</f>
        <v>0</v>
      </c>
      <c r="BD98" s="100">
        <f>'SO 02.31 - Zemní práce - ...'!F39</f>
        <v>0</v>
      </c>
      <c r="BT98" s="101" t="s">
        <v>21</v>
      </c>
      <c r="BV98" s="101" t="s">
        <v>88</v>
      </c>
      <c r="BW98" s="101" t="s">
        <v>104</v>
      </c>
      <c r="BX98" s="101" t="s">
        <v>5</v>
      </c>
      <c r="CL98" s="101" t="s">
        <v>1</v>
      </c>
      <c r="CM98" s="101" t="s">
        <v>95</v>
      </c>
    </row>
    <row r="99" spans="1:91" s="7" customFormat="1" ht="24.75" customHeight="1">
      <c r="A99" s="91" t="s">
        <v>90</v>
      </c>
      <c r="B99" s="92"/>
      <c r="C99" s="93"/>
      <c r="D99" s="239" t="s">
        <v>105</v>
      </c>
      <c r="E99" s="239"/>
      <c r="F99" s="239"/>
      <c r="G99" s="239"/>
      <c r="H99" s="239"/>
      <c r="I99" s="94"/>
      <c r="J99" s="239" t="s">
        <v>106</v>
      </c>
      <c r="K99" s="239"/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71">
        <f>'SO 02.32 - Oprava rozvodu...'!J32</f>
        <v>0</v>
      </c>
      <c r="AH99" s="272"/>
      <c r="AI99" s="272"/>
      <c r="AJ99" s="272"/>
      <c r="AK99" s="272"/>
      <c r="AL99" s="272"/>
      <c r="AM99" s="272"/>
      <c r="AN99" s="271">
        <f t="shared" si="0"/>
        <v>0</v>
      </c>
      <c r="AO99" s="272"/>
      <c r="AP99" s="272"/>
      <c r="AQ99" s="95" t="s">
        <v>93</v>
      </c>
      <c r="AR99" s="96"/>
      <c r="AS99" s="97">
        <v>0</v>
      </c>
      <c r="AT99" s="98">
        <f t="shared" si="1"/>
        <v>0</v>
      </c>
      <c r="AU99" s="99">
        <f>'SO 02.32 - Oprava rozvodu...'!P129</f>
        <v>0</v>
      </c>
      <c r="AV99" s="98">
        <f>'SO 02.32 - Oprava rozvodu...'!J35</f>
        <v>0</v>
      </c>
      <c r="AW99" s="98">
        <f>'SO 02.32 - Oprava rozvodu...'!J36</f>
        <v>0</v>
      </c>
      <c r="AX99" s="98">
        <f>'SO 02.32 - Oprava rozvodu...'!J37</f>
        <v>0</v>
      </c>
      <c r="AY99" s="98">
        <f>'SO 02.32 - Oprava rozvodu...'!J38</f>
        <v>0</v>
      </c>
      <c r="AZ99" s="98">
        <f>'SO 02.32 - Oprava rozvodu...'!F35</f>
        <v>0</v>
      </c>
      <c r="BA99" s="98">
        <f>'SO 02.32 - Oprava rozvodu...'!F36</f>
        <v>0</v>
      </c>
      <c r="BB99" s="98">
        <f>'SO 02.32 - Oprava rozvodu...'!F37</f>
        <v>0</v>
      </c>
      <c r="BC99" s="98">
        <f>'SO 02.32 - Oprava rozvodu...'!F38</f>
        <v>0</v>
      </c>
      <c r="BD99" s="100">
        <f>'SO 02.32 - Oprava rozvodu...'!F39</f>
        <v>0</v>
      </c>
      <c r="BT99" s="101" t="s">
        <v>21</v>
      </c>
      <c r="BV99" s="101" t="s">
        <v>88</v>
      </c>
      <c r="BW99" s="101" t="s">
        <v>107</v>
      </c>
      <c r="BX99" s="101" t="s">
        <v>5</v>
      </c>
      <c r="CL99" s="101" t="s">
        <v>1</v>
      </c>
      <c r="CM99" s="101" t="s">
        <v>95</v>
      </c>
    </row>
    <row r="100" spans="1:91" s="7" customFormat="1" ht="24.75" customHeight="1">
      <c r="A100" s="91" t="s">
        <v>90</v>
      </c>
      <c r="B100" s="92"/>
      <c r="C100" s="93"/>
      <c r="D100" s="239" t="s">
        <v>108</v>
      </c>
      <c r="E100" s="239"/>
      <c r="F100" s="239"/>
      <c r="G100" s="239"/>
      <c r="H100" s="239"/>
      <c r="I100" s="94"/>
      <c r="J100" s="239" t="s">
        <v>109</v>
      </c>
      <c r="K100" s="239"/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  <c r="Z100" s="239"/>
      <c r="AA100" s="239"/>
      <c r="AB100" s="239"/>
      <c r="AC100" s="239"/>
      <c r="AD100" s="239"/>
      <c r="AE100" s="239"/>
      <c r="AF100" s="239"/>
      <c r="AG100" s="271">
        <f>'SO 02.33 - Vedlejší rozpo...'!J32</f>
        <v>0</v>
      </c>
      <c r="AH100" s="272"/>
      <c r="AI100" s="272"/>
      <c r="AJ100" s="272"/>
      <c r="AK100" s="272"/>
      <c r="AL100" s="272"/>
      <c r="AM100" s="272"/>
      <c r="AN100" s="271">
        <f t="shared" si="0"/>
        <v>0</v>
      </c>
      <c r="AO100" s="272"/>
      <c r="AP100" s="272"/>
      <c r="AQ100" s="95" t="s">
        <v>93</v>
      </c>
      <c r="AR100" s="96"/>
      <c r="AS100" s="97">
        <v>0</v>
      </c>
      <c r="AT100" s="98">
        <f t="shared" si="1"/>
        <v>0</v>
      </c>
      <c r="AU100" s="99">
        <f>'SO 02.33 - Vedlejší rozpo...'!P129</f>
        <v>0</v>
      </c>
      <c r="AV100" s="98">
        <f>'SO 02.33 - Vedlejší rozpo...'!J35</f>
        <v>0</v>
      </c>
      <c r="AW100" s="98">
        <f>'SO 02.33 - Vedlejší rozpo...'!J36</f>
        <v>0</v>
      </c>
      <c r="AX100" s="98">
        <f>'SO 02.33 - Vedlejší rozpo...'!J37</f>
        <v>0</v>
      </c>
      <c r="AY100" s="98">
        <f>'SO 02.33 - Vedlejší rozpo...'!J38</f>
        <v>0</v>
      </c>
      <c r="AZ100" s="98">
        <f>'SO 02.33 - Vedlejší rozpo...'!F35</f>
        <v>0</v>
      </c>
      <c r="BA100" s="98">
        <f>'SO 02.33 - Vedlejší rozpo...'!F36</f>
        <v>0</v>
      </c>
      <c r="BB100" s="98">
        <f>'SO 02.33 - Vedlejší rozpo...'!F37</f>
        <v>0</v>
      </c>
      <c r="BC100" s="98">
        <f>'SO 02.33 - Vedlejší rozpo...'!F38</f>
        <v>0</v>
      </c>
      <c r="BD100" s="100">
        <f>'SO 02.33 - Vedlejší rozpo...'!F39</f>
        <v>0</v>
      </c>
      <c r="BT100" s="101" t="s">
        <v>21</v>
      </c>
      <c r="BV100" s="101" t="s">
        <v>88</v>
      </c>
      <c r="BW100" s="101" t="s">
        <v>110</v>
      </c>
      <c r="BX100" s="101" t="s">
        <v>5</v>
      </c>
      <c r="CL100" s="101" t="s">
        <v>1</v>
      </c>
      <c r="CM100" s="101" t="s">
        <v>95</v>
      </c>
    </row>
    <row r="101" spans="1:91" s="7" customFormat="1" ht="24.75" customHeight="1">
      <c r="A101" s="91" t="s">
        <v>90</v>
      </c>
      <c r="B101" s="92"/>
      <c r="C101" s="93"/>
      <c r="D101" s="239" t="s">
        <v>111</v>
      </c>
      <c r="E101" s="239"/>
      <c r="F101" s="239"/>
      <c r="G101" s="239"/>
      <c r="H101" s="239"/>
      <c r="I101" s="94"/>
      <c r="J101" s="239" t="s">
        <v>112</v>
      </c>
      <c r="K101" s="239"/>
      <c r="L101" s="239"/>
      <c r="M101" s="239"/>
      <c r="N101" s="239"/>
      <c r="O101" s="239"/>
      <c r="P101" s="239"/>
      <c r="Q101" s="239"/>
      <c r="R101" s="239"/>
      <c r="S101" s="239"/>
      <c r="T101" s="239"/>
      <c r="U101" s="239"/>
      <c r="V101" s="239"/>
      <c r="W101" s="239"/>
      <c r="X101" s="239"/>
      <c r="Y101" s="239"/>
      <c r="Z101" s="239"/>
      <c r="AA101" s="239"/>
      <c r="AB101" s="239"/>
      <c r="AC101" s="239"/>
      <c r="AD101" s="239"/>
      <c r="AE101" s="239"/>
      <c r="AF101" s="239"/>
      <c r="AG101" s="271">
        <f>'SO 02.41 - Zemní práce - ...'!J32</f>
        <v>0</v>
      </c>
      <c r="AH101" s="272"/>
      <c r="AI101" s="272"/>
      <c r="AJ101" s="272"/>
      <c r="AK101" s="272"/>
      <c r="AL101" s="272"/>
      <c r="AM101" s="272"/>
      <c r="AN101" s="271">
        <f t="shared" si="0"/>
        <v>0</v>
      </c>
      <c r="AO101" s="272"/>
      <c r="AP101" s="272"/>
      <c r="AQ101" s="95" t="s">
        <v>93</v>
      </c>
      <c r="AR101" s="96"/>
      <c r="AS101" s="97">
        <v>0</v>
      </c>
      <c r="AT101" s="98">
        <f t="shared" si="1"/>
        <v>0</v>
      </c>
      <c r="AU101" s="99">
        <f>'SO 02.41 - Zemní práce - ...'!P131</f>
        <v>0</v>
      </c>
      <c r="AV101" s="98">
        <f>'SO 02.41 - Zemní práce - ...'!J35</f>
        <v>0</v>
      </c>
      <c r="AW101" s="98">
        <f>'SO 02.41 - Zemní práce - ...'!J36</f>
        <v>0</v>
      </c>
      <c r="AX101" s="98">
        <f>'SO 02.41 - Zemní práce - ...'!J37</f>
        <v>0</v>
      </c>
      <c r="AY101" s="98">
        <f>'SO 02.41 - Zemní práce - ...'!J38</f>
        <v>0</v>
      </c>
      <c r="AZ101" s="98">
        <f>'SO 02.41 - Zemní práce - ...'!F35</f>
        <v>0</v>
      </c>
      <c r="BA101" s="98">
        <f>'SO 02.41 - Zemní práce - ...'!F36</f>
        <v>0</v>
      </c>
      <c r="BB101" s="98">
        <f>'SO 02.41 - Zemní práce - ...'!F37</f>
        <v>0</v>
      </c>
      <c r="BC101" s="98">
        <f>'SO 02.41 - Zemní práce - ...'!F38</f>
        <v>0</v>
      </c>
      <c r="BD101" s="100">
        <f>'SO 02.41 - Zemní práce - ...'!F39</f>
        <v>0</v>
      </c>
      <c r="BT101" s="101" t="s">
        <v>21</v>
      </c>
      <c r="BV101" s="101" t="s">
        <v>88</v>
      </c>
      <c r="BW101" s="101" t="s">
        <v>113</v>
      </c>
      <c r="BX101" s="101" t="s">
        <v>5</v>
      </c>
      <c r="CL101" s="101" t="s">
        <v>1</v>
      </c>
      <c r="CM101" s="101" t="s">
        <v>95</v>
      </c>
    </row>
    <row r="102" spans="1:91" s="7" customFormat="1" ht="24.75" customHeight="1">
      <c r="A102" s="91" t="s">
        <v>90</v>
      </c>
      <c r="B102" s="92"/>
      <c r="C102" s="93"/>
      <c r="D102" s="239" t="s">
        <v>114</v>
      </c>
      <c r="E102" s="239"/>
      <c r="F102" s="239"/>
      <c r="G102" s="239"/>
      <c r="H102" s="239"/>
      <c r="I102" s="94"/>
      <c r="J102" s="239" t="s">
        <v>115</v>
      </c>
      <c r="K102" s="239"/>
      <c r="L102" s="239"/>
      <c r="M102" s="239"/>
      <c r="N102" s="239"/>
      <c r="O102" s="239"/>
      <c r="P102" s="239"/>
      <c r="Q102" s="239"/>
      <c r="R102" s="239"/>
      <c r="S102" s="239"/>
      <c r="T102" s="239"/>
      <c r="U102" s="239"/>
      <c r="V102" s="239"/>
      <c r="W102" s="239"/>
      <c r="X102" s="239"/>
      <c r="Y102" s="239"/>
      <c r="Z102" s="239"/>
      <c r="AA102" s="239"/>
      <c r="AB102" s="239"/>
      <c r="AC102" s="239"/>
      <c r="AD102" s="239"/>
      <c r="AE102" s="239"/>
      <c r="AF102" s="239"/>
      <c r="AG102" s="271">
        <f>'SO 02.42 - Oprava rozvodu...'!J32</f>
        <v>0</v>
      </c>
      <c r="AH102" s="272"/>
      <c r="AI102" s="272"/>
      <c r="AJ102" s="272"/>
      <c r="AK102" s="272"/>
      <c r="AL102" s="272"/>
      <c r="AM102" s="272"/>
      <c r="AN102" s="271">
        <f t="shared" si="0"/>
        <v>0</v>
      </c>
      <c r="AO102" s="272"/>
      <c r="AP102" s="272"/>
      <c r="AQ102" s="95" t="s">
        <v>93</v>
      </c>
      <c r="AR102" s="96"/>
      <c r="AS102" s="97">
        <v>0</v>
      </c>
      <c r="AT102" s="98">
        <f t="shared" si="1"/>
        <v>0</v>
      </c>
      <c r="AU102" s="99">
        <f>'SO 02.42 - Oprava rozvodu...'!P129</f>
        <v>0</v>
      </c>
      <c r="AV102" s="98">
        <f>'SO 02.42 - Oprava rozvodu...'!J35</f>
        <v>0</v>
      </c>
      <c r="AW102" s="98">
        <f>'SO 02.42 - Oprava rozvodu...'!J36</f>
        <v>0</v>
      </c>
      <c r="AX102" s="98">
        <f>'SO 02.42 - Oprava rozvodu...'!J37</f>
        <v>0</v>
      </c>
      <c r="AY102" s="98">
        <f>'SO 02.42 - Oprava rozvodu...'!J38</f>
        <v>0</v>
      </c>
      <c r="AZ102" s="98">
        <f>'SO 02.42 - Oprava rozvodu...'!F35</f>
        <v>0</v>
      </c>
      <c r="BA102" s="98">
        <f>'SO 02.42 - Oprava rozvodu...'!F36</f>
        <v>0</v>
      </c>
      <c r="BB102" s="98">
        <f>'SO 02.42 - Oprava rozvodu...'!F37</f>
        <v>0</v>
      </c>
      <c r="BC102" s="98">
        <f>'SO 02.42 - Oprava rozvodu...'!F38</f>
        <v>0</v>
      </c>
      <c r="BD102" s="100">
        <f>'SO 02.42 - Oprava rozvodu...'!F39</f>
        <v>0</v>
      </c>
      <c r="BT102" s="101" t="s">
        <v>21</v>
      </c>
      <c r="BV102" s="101" t="s">
        <v>88</v>
      </c>
      <c r="BW102" s="101" t="s">
        <v>116</v>
      </c>
      <c r="BX102" s="101" t="s">
        <v>5</v>
      </c>
      <c r="CL102" s="101" t="s">
        <v>1</v>
      </c>
      <c r="CM102" s="101" t="s">
        <v>95</v>
      </c>
    </row>
    <row r="103" spans="1:91" s="7" customFormat="1" ht="24.75" customHeight="1">
      <c r="A103" s="91" t="s">
        <v>90</v>
      </c>
      <c r="B103" s="92"/>
      <c r="C103" s="93"/>
      <c r="D103" s="239" t="s">
        <v>117</v>
      </c>
      <c r="E103" s="239"/>
      <c r="F103" s="239"/>
      <c r="G103" s="239"/>
      <c r="H103" s="239"/>
      <c r="I103" s="94"/>
      <c r="J103" s="239" t="s">
        <v>118</v>
      </c>
      <c r="K103" s="239"/>
      <c r="L103" s="239"/>
      <c r="M103" s="239"/>
      <c r="N103" s="239"/>
      <c r="O103" s="239"/>
      <c r="P103" s="239"/>
      <c r="Q103" s="239"/>
      <c r="R103" s="239"/>
      <c r="S103" s="239"/>
      <c r="T103" s="239"/>
      <c r="U103" s="239"/>
      <c r="V103" s="239"/>
      <c r="W103" s="239"/>
      <c r="X103" s="239"/>
      <c r="Y103" s="239"/>
      <c r="Z103" s="239"/>
      <c r="AA103" s="239"/>
      <c r="AB103" s="239"/>
      <c r="AC103" s="239"/>
      <c r="AD103" s="239"/>
      <c r="AE103" s="239"/>
      <c r="AF103" s="239"/>
      <c r="AG103" s="271">
        <f>'SO 02.43 - Vedlejší rozpo...'!J32</f>
        <v>0</v>
      </c>
      <c r="AH103" s="272"/>
      <c r="AI103" s="272"/>
      <c r="AJ103" s="272"/>
      <c r="AK103" s="272"/>
      <c r="AL103" s="272"/>
      <c r="AM103" s="272"/>
      <c r="AN103" s="271">
        <f t="shared" si="0"/>
        <v>0</v>
      </c>
      <c r="AO103" s="272"/>
      <c r="AP103" s="272"/>
      <c r="AQ103" s="95" t="s">
        <v>93</v>
      </c>
      <c r="AR103" s="96"/>
      <c r="AS103" s="97">
        <v>0</v>
      </c>
      <c r="AT103" s="98">
        <f t="shared" si="1"/>
        <v>0</v>
      </c>
      <c r="AU103" s="99">
        <f>'SO 02.43 - Vedlejší rozpo...'!P129</f>
        <v>0</v>
      </c>
      <c r="AV103" s="98">
        <f>'SO 02.43 - Vedlejší rozpo...'!J35</f>
        <v>0</v>
      </c>
      <c r="AW103" s="98">
        <f>'SO 02.43 - Vedlejší rozpo...'!J36</f>
        <v>0</v>
      </c>
      <c r="AX103" s="98">
        <f>'SO 02.43 - Vedlejší rozpo...'!J37</f>
        <v>0</v>
      </c>
      <c r="AY103" s="98">
        <f>'SO 02.43 - Vedlejší rozpo...'!J38</f>
        <v>0</v>
      </c>
      <c r="AZ103" s="98">
        <f>'SO 02.43 - Vedlejší rozpo...'!F35</f>
        <v>0</v>
      </c>
      <c r="BA103" s="98">
        <f>'SO 02.43 - Vedlejší rozpo...'!F36</f>
        <v>0</v>
      </c>
      <c r="BB103" s="98">
        <f>'SO 02.43 - Vedlejší rozpo...'!F37</f>
        <v>0</v>
      </c>
      <c r="BC103" s="98">
        <f>'SO 02.43 - Vedlejší rozpo...'!F38</f>
        <v>0</v>
      </c>
      <c r="BD103" s="100">
        <f>'SO 02.43 - Vedlejší rozpo...'!F39</f>
        <v>0</v>
      </c>
      <c r="BT103" s="101" t="s">
        <v>21</v>
      </c>
      <c r="BV103" s="101" t="s">
        <v>88</v>
      </c>
      <c r="BW103" s="101" t="s">
        <v>119</v>
      </c>
      <c r="BX103" s="101" t="s">
        <v>5</v>
      </c>
      <c r="CL103" s="101" t="s">
        <v>1</v>
      </c>
      <c r="CM103" s="101" t="s">
        <v>95</v>
      </c>
    </row>
    <row r="104" spans="1:91" s="7" customFormat="1" ht="24.75" customHeight="1">
      <c r="A104" s="91" t="s">
        <v>90</v>
      </c>
      <c r="B104" s="92"/>
      <c r="C104" s="93"/>
      <c r="D104" s="239" t="s">
        <v>120</v>
      </c>
      <c r="E104" s="239"/>
      <c r="F104" s="239"/>
      <c r="G104" s="239"/>
      <c r="H104" s="239"/>
      <c r="I104" s="94"/>
      <c r="J104" s="239" t="s">
        <v>121</v>
      </c>
      <c r="K104" s="239"/>
      <c r="L104" s="239"/>
      <c r="M104" s="239"/>
      <c r="N104" s="239"/>
      <c r="O104" s="239"/>
      <c r="P104" s="239"/>
      <c r="Q104" s="239"/>
      <c r="R104" s="239"/>
      <c r="S104" s="239"/>
      <c r="T104" s="239"/>
      <c r="U104" s="239"/>
      <c r="V104" s="239"/>
      <c r="W104" s="239"/>
      <c r="X104" s="239"/>
      <c r="Y104" s="239"/>
      <c r="Z104" s="239"/>
      <c r="AA104" s="239"/>
      <c r="AB104" s="239"/>
      <c r="AC104" s="239"/>
      <c r="AD104" s="239"/>
      <c r="AE104" s="239"/>
      <c r="AF104" s="239"/>
      <c r="AG104" s="271">
        <f>'SO 02.51 - Zemní práce - ...'!J32</f>
        <v>0</v>
      </c>
      <c r="AH104" s="272"/>
      <c r="AI104" s="272"/>
      <c r="AJ104" s="272"/>
      <c r="AK104" s="272"/>
      <c r="AL104" s="272"/>
      <c r="AM104" s="272"/>
      <c r="AN104" s="271">
        <f t="shared" si="0"/>
        <v>0</v>
      </c>
      <c r="AO104" s="272"/>
      <c r="AP104" s="272"/>
      <c r="AQ104" s="95" t="s">
        <v>93</v>
      </c>
      <c r="AR104" s="96"/>
      <c r="AS104" s="97">
        <v>0</v>
      </c>
      <c r="AT104" s="98">
        <f t="shared" si="1"/>
        <v>0</v>
      </c>
      <c r="AU104" s="99">
        <f>'SO 02.51 - Zemní práce - ...'!P131</f>
        <v>0</v>
      </c>
      <c r="AV104" s="98">
        <f>'SO 02.51 - Zemní práce - ...'!J35</f>
        <v>0</v>
      </c>
      <c r="AW104" s="98">
        <f>'SO 02.51 - Zemní práce - ...'!J36</f>
        <v>0</v>
      </c>
      <c r="AX104" s="98">
        <f>'SO 02.51 - Zemní práce - ...'!J37</f>
        <v>0</v>
      </c>
      <c r="AY104" s="98">
        <f>'SO 02.51 - Zemní práce - ...'!J38</f>
        <v>0</v>
      </c>
      <c r="AZ104" s="98">
        <f>'SO 02.51 - Zemní práce - ...'!F35</f>
        <v>0</v>
      </c>
      <c r="BA104" s="98">
        <f>'SO 02.51 - Zemní práce - ...'!F36</f>
        <v>0</v>
      </c>
      <c r="BB104" s="98">
        <f>'SO 02.51 - Zemní práce - ...'!F37</f>
        <v>0</v>
      </c>
      <c r="BC104" s="98">
        <f>'SO 02.51 - Zemní práce - ...'!F38</f>
        <v>0</v>
      </c>
      <c r="BD104" s="100">
        <f>'SO 02.51 - Zemní práce - ...'!F39</f>
        <v>0</v>
      </c>
      <c r="BT104" s="101" t="s">
        <v>21</v>
      </c>
      <c r="BV104" s="101" t="s">
        <v>88</v>
      </c>
      <c r="BW104" s="101" t="s">
        <v>122</v>
      </c>
      <c r="BX104" s="101" t="s">
        <v>5</v>
      </c>
      <c r="CL104" s="101" t="s">
        <v>1</v>
      </c>
      <c r="CM104" s="101" t="s">
        <v>95</v>
      </c>
    </row>
    <row r="105" spans="1:91" s="7" customFormat="1" ht="24.75" customHeight="1">
      <c r="A105" s="91" t="s">
        <v>90</v>
      </c>
      <c r="B105" s="92"/>
      <c r="C105" s="93"/>
      <c r="D105" s="239" t="s">
        <v>123</v>
      </c>
      <c r="E105" s="239"/>
      <c r="F105" s="239"/>
      <c r="G105" s="239"/>
      <c r="H105" s="239"/>
      <c r="I105" s="94"/>
      <c r="J105" s="239" t="s">
        <v>124</v>
      </c>
      <c r="K105" s="239"/>
      <c r="L105" s="239"/>
      <c r="M105" s="239"/>
      <c r="N105" s="239"/>
      <c r="O105" s="239"/>
      <c r="P105" s="239"/>
      <c r="Q105" s="239"/>
      <c r="R105" s="239"/>
      <c r="S105" s="239"/>
      <c r="T105" s="239"/>
      <c r="U105" s="239"/>
      <c r="V105" s="239"/>
      <c r="W105" s="239"/>
      <c r="X105" s="239"/>
      <c r="Y105" s="239"/>
      <c r="Z105" s="239"/>
      <c r="AA105" s="239"/>
      <c r="AB105" s="239"/>
      <c r="AC105" s="239"/>
      <c r="AD105" s="239"/>
      <c r="AE105" s="239"/>
      <c r="AF105" s="239"/>
      <c r="AG105" s="271">
        <f>'SO 02.52 - Oprava rozvodu...'!J32</f>
        <v>0</v>
      </c>
      <c r="AH105" s="272"/>
      <c r="AI105" s="272"/>
      <c r="AJ105" s="272"/>
      <c r="AK105" s="272"/>
      <c r="AL105" s="272"/>
      <c r="AM105" s="272"/>
      <c r="AN105" s="271">
        <f t="shared" si="0"/>
        <v>0</v>
      </c>
      <c r="AO105" s="272"/>
      <c r="AP105" s="272"/>
      <c r="AQ105" s="95" t="s">
        <v>93</v>
      </c>
      <c r="AR105" s="96"/>
      <c r="AS105" s="97">
        <v>0</v>
      </c>
      <c r="AT105" s="98">
        <f t="shared" si="1"/>
        <v>0</v>
      </c>
      <c r="AU105" s="99">
        <f>'SO 02.52 - Oprava rozvodu...'!P129</f>
        <v>0</v>
      </c>
      <c r="AV105" s="98">
        <f>'SO 02.52 - Oprava rozvodu...'!J35</f>
        <v>0</v>
      </c>
      <c r="AW105" s="98">
        <f>'SO 02.52 - Oprava rozvodu...'!J36</f>
        <v>0</v>
      </c>
      <c r="AX105" s="98">
        <f>'SO 02.52 - Oprava rozvodu...'!J37</f>
        <v>0</v>
      </c>
      <c r="AY105" s="98">
        <f>'SO 02.52 - Oprava rozvodu...'!J38</f>
        <v>0</v>
      </c>
      <c r="AZ105" s="98">
        <f>'SO 02.52 - Oprava rozvodu...'!F35</f>
        <v>0</v>
      </c>
      <c r="BA105" s="98">
        <f>'SO 02.52 - Oprava rozvodu...'!F36</f>
        <v>0</v>
      </c>
      <c r="BB105" s="98">
        <f>'SO 02.52 - Oprava rozvodu...'!F37</f>
        <v>0</v>
      </c>
      <c r="BC105" s="98">
        <f>'SO 02.52 - Oprava rozvodu...'!F38</f>
        <v>0</v>
      </c>
      <c r="BD105" s="100">
        <f>'SO 02.52 - Oprava rozvodu...'!F39</f>
        <v>0</v>
      </c>
      <c r="BT105" s="101" t="s">
        <v>21</v>
      </c>
      <c r="BV105" s="101" t="s">
        <v>88</v>
      </c>
      <c r="BW105" s="101" t="s">
        <v>125</v>
      </c>
      <c r="BX105" s="101" t="s">
        <v>5</v>
      </c>
      <c r="CL105" s="101" t="s">
        <v>1</v>
      </c>
      <c r="CM105" s="101" t="s">
        <v>95</v>
      </c>
    </row>
    <row r="106" spans="1:91" s="7" customFormat="1" ht="24.75" customHeight="1">
      <c r="A106" s="91" t="s">
        <v>90</v>
      </c>
      <c r="B106" s="92"/>
      <c r="C106" s="93"/>
      <c r="D106" s="239" t="s">
        <v>126</v>
      </c>
      <c r="E106" s="239"/>
      <c r="F106" s="239"/>
      <c r="G106" s="239"/>
      <c r="H106" s="239"/>
      <c r="I106" s="94"/>
      <c r="J106" s="239" t="s">
        <v>127</v>
      </c>
      <c r="K106" s="239"/>
      <c r="L106" s="239"/>
      <c r="M106" s="239"/>
      <c r="N106" s="239"/>
      <c r="O106" s="239"/>
      <c r="P106" s="239"/>
      <c r="Q106" s="239"/>
      <c r="R106" s="239"/>
      <c r="S106" s="239"/>
      <c r="T106" s="239"/>
      <c r="U106" s="239"/>
      <c r="V106" s="239"/>
      <c r="W106" s="239"/>
      <c r="X106" s="239"/>
      <c r="Y106" s="239"/>
      <c r="Z106" s="239"/>
      <c r="AA106" s="239"/>
      <c r="AB106" s="239"/>
      <c r="AC106" s="239"/>
      <c r="AD106" s="239"/>
      <c r="AE106" s="239"/>
      <c r="AF106" s="239"/>
      <c r="AG106" s="271">
        <f>'SO 02.53 - Vedlejší rozpo...'!J32</f>
        <v>0</v>
      </c>
      <c r="AH106" s="272"/>
      <c r="AI106" s="272"/>
      <c r="AJ106" s="272"/>
      <c r="AK106" s="272"/>
      <c r="AL106" s="272"/>
      <c r="AM106" s="272"/>
      <c r="AN106" s="271">
        <f t="shared" si="0"/>
        <v>0</v>
      </c>
      <c r="AO106" s="272"/>
      <c r="AP106" s="272"/>
      <c r="AQ106" s="95" t="s">
        <v>93</v>
      </c>
      <c r="AR106" s="96"/>
      <c r="AS106" s="102">
        <v>0</v>
      </c>
      <c r="AT106" s="103">
        <f t="shared" si="1"/>
        <v>0</v>
      </c>
      <c r="AU106" s="104">
        <f>'SO 02.53 - Vedlejší rozpo...'!P129</f>
        <v>0</v>
      </c>
      <c r="AV106" s="103">
        <f>'SO 02.53 - Vedlejší rozpo...'!J35</f>
        <v>0</v>
      </c>
      <c r="AW106" s="103">
        <f>'SO 02.53 - Vedlejší rozpo...'!J36</f>
        <v>0</v>
      </c>
      <c r="AX106" s="103">
        <f>'SO 02.53 - Vedlejší rozpo...'!J37</f>
        <v>0</v>
      </c>
      <c r="AY106" s="103">
        <f>'SO 02.53 - Vedlejší rozpo...'!J38</f>
        <v>0</v>
      </c>
      <c r="AZ106" s="103">
        <f>'SO 02.53 - Vedlejší rozpo...'!F35</f>
        <v>0</v>
      </c>
      <c r="BA106" s="103">
        <f>'SO 02.53 - Vedlejší rozpo...'!F36</f>
        <v>0</v>
      </c>
      <c r="BB106" s="103">
        <f>'SO 02.53 - Vedlejší rozpo...'!F37</f>
        <v>0</v>
      </c>
      <c r="BC106" s="103">
        <f>'SO 02.53 - Vedlejší rozpo...'!F38</f>
        <v>0</v>
      </c>
      <c r="BD106" s="105">
        <f>'SO 02.53 - Vedlejší rozpo...'!F39</f>
        <v>0</v>
      </c>
      <c r="BT106" s="101" t="s">
        <v>21</v>
      </c>
      <c r="BV106" s="101" t="s">
        <v>88</v>
      </c>
      <c r="BW106" s="101" t="s">
        <v>128</v>
      </c>
      <c r="BX106" s="101" t="s">
        <v>5</v>
      </c>
      <c r="CL106" s="101" t="s">
        <v>1</v>
      </c>
      <c r="CM106" s="101" t="s">
        <v>95</v>
      </c>
    </row>
    <row r="107" spans="1:91" ht="11.25">
      <c r="B107" s="18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7"/>
    </row>
    <row r="108" spans="1:91" s="2" customFormat="1" ht="30" customHeight="1">
      <c r="A108" s="32"/>
      <c r="B108" s="33"/>
      <c r="C108" s="80" t="s">
        <v>129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248">
        <f>ROUND(SUM(AG109:AG112), 2)</f>
        <v>0</v>
      </c>
      <c r="AH108" s="248"/>
      <c r="AI108" s="248"/>
      <c r="AJ108" s="248"/>
      <c r="AK108" s="248"/>
      <c r="AL108" s="248"/>
      <c r="AM108" s="248"/>
      <c r="AN108" s="248">
        <f>ROUND(SUM(AN109:AN112), 2)</f>
        <v>0</v>
      </c>
      <c r="AO108" s="248"/>
      <c r="AP108" s="248"/>
      <c r="AQ108" s="106"/>
      <c r="AR108" s="35"/>
      <c r="AS108" s="73" t="s">
        <v>130</v>
      </c>
      <c r="AT108" s="74" t="s">
        <v>131</v>
      </c>
      <c r="AU108" s="74" t="s">
        <v>50</v>
      </c>
      <c r="AV108" s="75" t="s">
        <v>73</v>
      </c>
      <c r="AW108" s="32"/>
      <c r="AX108" s="32"/>
      <c r="AY108" s="32"/>
      <c r="AZ108" s="32"/>
      <c r="BA108" s="32"/>
      <c r="BB108" s="32"/>
      <c r="BC108" s="32"/>
      <c r="BD108" s="32"/>
      <c r="BE108" s="32"/>
    </row>
    <row r="109" spans="1:91" s="2" customFormat="1" ht="19.899999999999999" customHeight="1">
      <c r="A109" s="32"/>
      <c r="B109" s="33"/>
      <c r="C109" s="34"/>
      <c r="D109" s="243" t="s">
        <v>132</v>
      </c>
      <c r="E109" s="243"/>
      <c r="F109" s="243"/>
      <c r="G109" s="243"/>
      <c r="H109" s="243"/>
      <c r="I109" s="243"/>
      <c r="J109" s="243"/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34"/>
      <c r="AD109" s="34"/>
      <c r="AE109" s="34"/>
      <c r="AF109" s="34"/>
      <c r="AG109" s="244">
        <f>ROUND(AG94 * AS109, 2)</f>
        <v>0</v>
      </c>
      <c r="AH109" s="245"/>
      <c r="AI109" s="245"/>
      <c r="AJ109" s="245"/>
      <c r="AK109" s="245"/>
      <c r="AL109" s="245"/>
      <c r="AM109" s="245"/>
      <c r="AN109" s="245">
        <f>ROUND(AG109 + AV109, 2)</f>
        <v>0</v>
      </c>
      <c r="AO109" s="245"/>
      <c r="AP109" s="245"/>
      <c r="AQ109" s="34"/>
      <c r="AR109" s="35"/>
      <c r="AS109" s="109">
        <v>0</v>
      </c>
      <c r="AT109" s="110" t="s">
        <v>133</v>
      </c>
      <c r="AU109" s="110" t="s">
        <v>51</v>
      </c>
      <c r="AV109" s="111">
        <f>ROUND(IF(AU109="základní",AG109*L32,IF(AU109="snížená",AG109*L33,0)), 2)</f>
        <v>0</v>
      </c>
      <c r="AW109" s="32"/>
      <c r="AX109" s="32"/>
      <c r="AY109" s="32"/>
      <c r="AZ109" s="32"/>
      <c r="BA109" s="32"/>
      <c r="BB109" s="32"/>
      <c r="BC109" s="32"/>
      <c r="BD109" s="32"/>
      <c r="BE109" s="32"/>
      <c r="BV109" s="14" t="s">
        <v>134</v>
      </c>
      <c r="BY109" s="112">
        <f>IF(AU109="základní",AV109,0)</f>
        <v>0</v>
      </c>
      <c r="BZ109" s="112">
        <f>IF(AU109="snížená",AV109,0)</f>
        <v>0</v>
      </c>
      <c r="CA109" s="112">
        <v>0</v>
      </c>
      <c r="CB109" s="112">
        <v>0</v>
      </c>
      <c r="CC109" s="112">
        <v>0</v>
      </c>
      <c r="CD109" s="112">
        <f>IF(AU109="základní",AG109,0)</f>
        <v>0</v>
      </c>
      <c r="CE109" s="112">
        <f>IF(AU109="snížená",AG109,0)</f>
        <v>0</v>
      </c>
      <c r="CF109" s="112">
        <f>IF(AU109="zákl. přenesená",AG109,0)</f>
        <v>0</v>
      </c>
      <c r="CG109" s="112">
        <f>IF(AU109="sníž. přenesená",AG109,0)</f>
        <v>0</v>
      </c>
      <c r="CH109" s="112">
        <f>IF(AU109="nulová",AG109,0)</f>
        <v>0</v>
      </c>
      <c r="CI109" s="14">
        <f>IF(AU109="základní",1,IF(AU109="snížená",2,IF(AU109="zákl. přenesená",4,IF(AU109="sníž. přenesená",5,3))))</f>
        <v>1</v>
      </c>
      <c r="CJ109" s="14">
        <f>IF(AT109="stavební čast",1,IF(AT109="investiční čast",2,3))</f>
        <v>1</v>
      </c>
      <c r="CK109" s="14" t="str">
        <f>IF(D109="Vyplň vlastní","","x")</f>
        <v>x</v>
      </c>
    </row>
    <row r="110" spans="1:91" s="2" customFormat="1" ht="19.899999999999999" customHeight="1">
      <c r="A110" s="32"/>
      <c r="B110" s="33"/>
      <c r="C110" s="34"/>
      <c r="D110" s="246" t="s">
        <v>135</v>
      </c>
      <c r="E110" s="243"/>
      <c r="F110" s="243"/>
      <c r="G110" s="243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  <c r="AB110" s="243"/>
      <c r="AC110" s="34"/>
      <c r="AD110" s="34"/>
      <c r="AE110" s="34"/>
      <c r="AF110" s="34"/>
      <c r="AG110" s="244">
        <f>ROUND(AG94 * AS110, 2)</f>
        <v>0</v>
      </c>
      <c r="AH110" s="245"/>
      <c r="AI110" s="245"/>
      <c r="AJ110" s="245"/>
      <c r="AK110" s="245"/>
      <c r="AL110" s="245"/>
      <c r="AM110" s="245"/>
      <c r="AN110" s="245">
        <f>ROUND(AG110 + AV110, 2)</f>
        <v>0</v>
      </c>
      <c r="AO110" s="245"/>
      <c r="AP110" s="245"/>
      <c r="AQ110" s="34"/>
      <c r="AR110" s="35"/>
      <c r="AS110" s="109">
        <v>0</v>
      </c>
      <c r="AT110" s="110" t="s">
        <v>133</v>
      </c>
      <c r="AU110" s="110" t="s">
        <v>51</v>
      </c>
      <c r="AV110" s="111">
        <f>ROUND(IF(AU110="základní",AG110*L32,IF(AU110="snížená",AG110*L33,0)), 2)</f>
        <v>0</v>
      </c>
      <c r="AW110" s="32"/>
      <c r="AX110" s="32"/>
      <c r="AY110" s="32"/>
      <c r="AZ110" s="32"/>
      <c r="BA110" s="32"/>
      <c r="BB110" s="32"/>
      <c r="BC110" s="32"/>
      <c r="BD110" s="32"/>
      <c r="BE110" s="32"/>
      <c r="BV110" s="14" t="s">
        <v>136</v>
      </c>
      <c r="BY110" s="112">
        <f>IF(AU110="základní",AV110,0)</f>
        <v>0</v>
      </c>
      <c r="BZ110" s="112">
        <f>IF(AU110="snížená",AV110,0)</f>
        <v>0</v>
      </c>
      <c r="CA110" s="112">
        <v>0</v>
      </c>
      <c r="CB110" s="112">
        <v>0</v>
      </c>
      <c r="CC110" s="112">
        <v>0</v>
      </c>
      <c r="CD110" s="112">
        <f>IF(AU110="základní",AG110,0)</f>
        <v>0</v>
      </c>
      <c r="CE110" s="112">
        <f>IF(AU110="snížená",AG110,0)</f>
        <v>0</v>
      </c>
      <c r="CF110" s="112">
        <f>IF(AU110="zákl. přenesená",AG110,0)</f>
        <v>0</v>
      </c>
      <c r="CG110" s="112">
        <f>IF(AU110="sníž. přenesená",AG110,0)</f>
        <v>0</v>
      </c>
      <c r="CH110" s="112">
        <f>IF(AU110="nulová",AG110,0)</f>
        <v>0</v>
      </c>
      <c r="CI110" s="14">
        <f>IF(AU110="základní",1,IF(AU110="snížená",2,IF(AU110="zákl. přenesená",4,IF(AU110="sníž. přenesená",5,3))))</f>
        <v>1</v>
      </c>
      <c r="CJ110" s="14">
        <f>IF(AT110="stavební čast",1,IF(AT110="investiční čast",2,3))</f>
        <v>1</v>
      </c>
      <c r="CK110" s="14" t="str">
        <f>IF(D110="Vyplň vlastní","","x")</f>
        <v/>
      </c>
    </row>
    <row r="111" spans="1:91" s="2" customFormat="1" ht="19.899999999999999" customHeight="1">
      <c r="A111" s="32"/>
      <c r="B111" s="33"/>
      <c r="C111" s="34"/>
      <c r="D111" s="246" t="s">
        <v>135</v>
      </c>
      <c r="E111" s="243"/>
      <c r="F111" s="243"/>
      <c r="G111" s="243"/>
      <c r="H111" s="243"/>
      <c r="I111" s="243"/>
      <c r="J111" s="24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34"/>
      <c r="AD111" s="34"/>
      <c r="AE111" s="34"/>
      <c r="AF111" s="34"/>
      <c r="AG111" s="244">
        <f>ROUND(AG94 * AS111, 2)</f>
        <v>0</v>
      </c>
      <c r="AH111" s="245"/>
      <c r="AI111" s="245"/>
      <c r="AJ111" s="245"/>
      <c r="AK111" s="245"/>
      <c r="AL111" s="245"/>
      <c r="AM111" s="245"/>
      <c r="AN111" s="245">
        <f>ROUND(AG111 + AV111, 2)</f>
        <v>0</v>
      </c>
      <c r="AO111" s="245"/>
      <c r="AP111" s="245"/>
      <c r="AQ111" s="34"/>
      <c r="AR111" s="35"/>
      <c r="AS111" s="109">
        <v>0</v>
      </c>
      <c r="AT111" s="110" t="s">
        <v>133</v>
      </c>
      <c r="AU111" s="110" t="s">
        <v>51</v>
      </c>
      <c r="AV111" s="111">
        <f>ROUND(IF(AU111="základní",AG111*L32,IF(AU111="snížená",AG111*L33,0)), 2)</f>
        <v>0</v>
      </c>
      <c r="AW111" s="32"/>
      <c r="AX111" s="32"/>
      <c r="AY111" s="32"/>
      <c r="AZ111" s="32"/>
      <c r="BA111" s="32"/>
      <c r="BB111" s="32"/>
      <c r="BC111" s="32"/>
      <c r="BD111" s="32"/>
      <c r="BE111" s="32"/>
      <c r="BV111" s="14" t="s">
        <v>136</v>
      </c>
      <c r="BY111" s="112">
        <f>IF(AU111="základní",AV111,0)</f>
        <v>0</v>
      </c>
      <c r="BZ111" s="112">
        <f>IF(AU111="snížená",AV111,0)</f>
        <v>0</v>
      </c>
      <c r="CA111" s="112">
        <v>0</v>
      </c>
      <c r="CB111" s="112">
        <v>0</v>
      </c>
      <c r="CC111" s="112">
        <v>0</v>
      </c>
      <c r="CD111" s="112">
        <f>IF(AU111="základní",AG111,0)</f>
        <v>0</v>
      </c>
      <c r="CE111" s="112">
        <f>IF(AU111="snížená",AG111,0)</f>
        <v>0</v>
      </c>
      <c r="CF111" s="112">
        <f>IF(AU111="zákl. přenesená",AG111,0)</f>
        <v>0</v>
      </c>
      <c r="CG111" s="112">
        <f>IF(AU111="sníž. přenesená",AG111,0)</f>
        <v>0</v>
      </c>
      <c r="CH111" s="112">
        <f>IF(AU111="nulová",AG111,0)</f>
        <v>0</v>
      </c>
      <c r="CI111" s="14">
        <f>IF(AU111="základní",1,IF(AU111="snížená",2,IF(AU111="zákl. přenesená",4,IF(AU111="sníž. přenesená",5,3))))</f>
        <v>1</v>
      </c>
      <c r="CJ111" s="14">
        <f>IF(AT111="stavební čast",1,IF(AT111="investiční čast",2,3))</f>
        <v>1</v>
      </c>
      <c r="CK111" s="14" t="str">
        <f>IF(D111="Vyplň vlastní","","x")</f>
        <v/>
      </c>
    </row>
    <row r="112" spans="1:91" s="2" customFormat="1" ht="19.899999999999999" customHeight="1">
      <c r="A112" s="32"/>
      <c r="B112" s="33"/>
      <c r="C112" s="34"/>
      <c r="D112" s="246" t="s">
        <v>135</v>
      </c>
      <c r="E112" s="243"/>
      <c r="F112" s="243"/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  <c r="AB112" s="243"/>
      <c r="AC112" s="34"/>
      <c r="AD112" s="34"/>
      <c r="AE112" s="34"/>
      <c r="AF112" s="34"/>
      <c r="AG112" s="244">
        <f>ROUND(AG94 * AS112, 2)</f>
        <v>0</v>
      </c>
      <c r="AH112" s="245"/>
      <c r="AI112" s="245"/>
      <c r="AJ112" s="245"/>
      <c r="AK112" s="245"/>
      <c r="AL112" s="245"/>
      <c r="AM112" s="245"/>
      <c r="AN112" s="245">
        <f>ROUND(AG112 + AV112, 2)</f>
        <v>0</v>
      </c>
      <c r="AO112" s="245"/>
      <c r="AP112" s="245"/>
      <c r="AQ112" s="34"/>
      <c r="AR112" s="35"/>
      <c r="AS112" s="113">
        <v>0</v>
      </c>
      <c r="AT112" s="114" t="s">
        <v>133</v>
      </c>
      <c r="AU112" s="114" t="s">
        <v>51</v>
      </c>
      <c r="AV112" s="115">
        <f>ROUND(IF(AU112="základní",AG112*L32,IF(AU112="snížená",AG112*L33,0)), 2)</f>
        <v>0</v>
      </c>
      <c r="AW112" s="32"/>
      <c r="AX112" s="32"/>
      <c r="AY112" s="32"/>
      <c r="AZ112" s="32"/>
      <c r="BA112" s="32"/>
      <c r="BB112" s="32"/>
      <c r="BC112" s="32"/>
      <c r="BD112" s="32"/>
      <c r="BE112" s="32"/>
      <c r="BV112" s="14" t="s">
        <v>136</v>
      </c>
      <c r="BY112" s="112">
        <f>IF(AU112="základní",AV112,0)</f>
        <v>0</v>
      </c>
      <c r="BZ112" s="112">
        <f>IF(AU112="snížená",AV112,0)</f>
        <v>0</v>
      </c>
      <c r="CA112" s="112">
        <v>0</v>
      </c>
      <c r="CB112" s="112">
        <v>0</v>
      </c>
      <c r="CC112" s="112">
        <v>0</v>
      </c>
      <c r="CD112" s="112">
        <f>IF(AU112="základní",AG112,0)</f>
        <v>0</v>
      </c>
      <c r="CE112" s="112">
        <f>IF(AU112="snížená",AG112,0)</f>
        <v>0</v>
      </c>
      <c r="CF112" s="112">
        <f>IF(AU112="zákl. přenesená",AG112,0)</f>
        <v>0</v>
      </c>
      <c r="CG112" s="112">
        <f>IF(AU112="sníž. přenesená",AG112,0)</f>
        <v>0</v>
      </c>
      <c r="CH112" s="112">
        <f>IF(AU112="nulová",AG112,0)</f>
        <v>0</v>
      </c>
      <c r="CI112" s="14">
        <f>IF(AU112="základní",1,IF(AU112="snížená",2,IF(AU112="zákl. přenesená",4,IF(AU112="sníž. přenesená",5,3))))</f>
        <v>1</v>
      </c>
      <c r="CJ112" s="14">
        <f>IF(AT112="stavební čast",1,IF(AT112="investiční čast",2,3))</f>
        <v>1</v>
      </c>
      <c r="CK112" s="14" t="str">
        <f>IF(D112="Vyplň vlastní","","x")</f>
        <v/>
      </c>
    </row>
    <row r="113" spans="1:57" s="2" customFormat="1" ht="10.9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5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</row>
    <row r="114" spans="1:57" s="2" customFormat="1" ht="30" customHeight="1">
      <c r="A114" s="32"/>
      <c r="B114" s="33"/>
      <c r="C114" s="116" t="s">
        <v>137</v>
      </c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249">
        <f>ROUND(AG94 + AG108, 2)</f>
        <v>0</v>
      </c>
      <c r="AH114" s="249"/>
      <c r="AI114" s="249"/>
      <c r="AJ114" s="249"/>
      <c r="AK114" s="249"/>
      <c r="AL114" s="249"/>
      <c r="AM114" s="249"/>
      <c r="AN114" s="249">
        <f>ROUND(AN94 + AN108, 2)</f>
        <v>0</v>
      </c>
      <c r="AO114" s="249"/>
      <c r="AP114" s="249"/>
      <c r="AQ114" s="117"/>
      <c r="AR114" s="35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</row>
    <row r="115" spans="1:57" s="2" customFormat="1" ht="6.95" customHeight="1">
      <c r="A115" s="32"/>
      <c r="B115" s="52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35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</row>
  </sheetData>
  <sheetProtection algorithmName="SHA-512" hashValue="2RBYB6dO0smXCYinjutoDEwVYHVsIzLMPP8v56XdWF0vZpR9inxecwjFESEiwY2S8vQEaF8bwVRVnctuCs+tXw==" saltValue="E6aNZBvTrxFyyKrrhQlTY3Qd7koOlr+nbNQ3vqzQ8kZW8rVorTWGpcet0qrh0BEHFqgZoE/Ne5T5gmNPXDS2bw==" spinCount="100000" sheet="1" objects="1" scenarios="1" formatColumns="0" formatRows="0"/>
  <mergeCells count="104">
    <mergeCell ref="AK35:AO35"/>
    <mergeCell ref="AK36:AO36"/>
    <mergeCell ref="W36:AE36"/>
    <mergeCell ref="L36:P36"/>
    <mergeCell ref="AK38:AO38"/>
    <mergeCell ref="X38:AB38"/>
    <mergeCell ref="AR2:BE2"/>
    <mergeCell ref="AG97:AM97"/>
    <mergeCell ref="AG98:AM98"/>
    <mergeCell ref="AG96:AM96"/>
    <mergeCell ref="AG95:AM95"/>
    <mergeCell ref="AG92:AM92"/>
    <mergeCell ref="AM87:AN87"/>
    <mergeCell ref="AM89:AP89"/>
    <mergeCell ref="AM90:AP90"/>
    <mergeCell ref="AN97:AP97"/>
    <mergeCell ref="AN95:AP95"/>
    <mergeCell ref="AN96:AP96"/>
    <mergeCell ref="AN98:AP98"/>
    <mergeCell ref="AN92:AP92"/>
    <mergeCell ref="AS89:AT91"/>
    <mergeCell ref="AG114:AM114"/>
    <mergeCell ref="AN114:AP11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D111:AB111"/>
    <mergeCell ref="AG111:AM111"/>
    <mergeCell ref="AN111:AP111"/>
    <mergeCell ref="D112:AB112"/>
    <mergeCell ref="AG112:AM112"/>
    <mergeCell ref="AN112:AP112"/>
    <mergeCell ref="AG94:AM94"/>
    <mergeCell ref="AN94:AP94"/>
    <mergeCell ref="AG108:AM108"/>
    <mergeCell ref="AN108:AP108"/>
    <mergeCell ref="AG104:AM104"/>
    <mergeCell ref="AG99:AM99"/>
    <mergeCell ref="AG101:AM101"/>
    <mergeCell ref="AG103:AM103"/>
    <mergeCell ref="AG100:AM100"/>
    <mergeCell ref="AG102:AM102"/>
    <mergeCell ref="AN103:AP103"/>
    <mergeCell ref="AN102:AP102"/>
    <mergeCell ref="AN101:AP101"/>
    <mergeCell ref="AN100:AP100"/>
    <mergeCell ref="AN99:AP99"/>
    <mergeCell ref="AN104:AP104"/>
    <mergeCell ref="AN105:AP105"/>
    <mergeCell ref="AG105:AM105"/>
    <mergeCell ref="L85:AO85"/>
    <mergeCell ref="D105:H105"/>
    <mergeCell ref="J105:AF105"/>
    <mergeCell ref="D106:H106"/>
    <mergeCell ref="J106:AF106"/>
    <mergeCell ref="D109:AB109"/>
    <mergeCell ref="AG109:AM109"/>
    <mergeCell ref="AN109:AP109"/>
    <mergeCell ref="D110:AB110"/>
    <mergeCell ref="AG110:AM110"/>
    <mergeCell ref="AN110:AP110"/>
    <mergeCell ref="AN106:AP106"/>
    <mergeCell ref="AG106:AM106"/>
    <mergeCell ref="I92:AF92"/>
    <mergeCell ref="J98:AF98"/>
    <mergeCell ref="J104:AF104"/>
    <mergeCell ref="J99:AF99"/>
    <mergeCell ref="J100:AF100"/>
    <mergeCell ref="J95:AF95"/>
    <mergeCell ref="J101:AF101"/>
    <mergeCell ref="J102:AF102"/>
    <mergeCell ref="J103:AF103"/>
    <mergeCell ref="J96:AF96"/>
    <mergeCell ref="J97:AF97"/>
    <mergeCell ref="C92:G92"/>
    <mergeCell ref="D98:H98"/>
    <mergeCell ref="D104:H104"/>
    <mergeCell ref="D103:H103"/>
    <mergeCell ref="D102:H102"/>
    <mergeCell ref="D96:H96"/>
    <mergeCell ref="D101:H101"/>
    <mergeCell ref="D97:H97"/>
    <mergeCell ref="D100:H100"/>
    <mergeCell ref="D95:H95"/>
    <mergeCell ref="D99:H99"/>
  </mergeCells>
  <dataValidations count="2">
    <dataValidation type="list" allowBlank="1" showInputMessage="1" showErrorMessage="1" error="Povoleny jsou hodnoty základní, snížená, zákl. přenesená, sníž. přenesená, nulová." sqref="AU108:AU112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8:AT112" xr:uid="{00000000-0002-0000-0000-000001000000}">
      <formula1>"stavební čast, technologická čast, investiční čast"</formula1>
    </dataValidation>
  </dataValidations>
  <hyperlinks>
    <hyperlink ref="A95" location="'SO 02.11 - Zemní práce - ...'!C2" display="/" xr:uid="{00000000-0004-0000-0000-000000000000}"/>
    <hyperlink ref="A96" location="'SO 02.12 - Oprava rozvodu...'!C2" display="/" xr:uid="{00000000-0004-0000-0000-000001000000}"/>
    <hyperlink ref="A97" location="'SO 02.13 - Vedlejší rozpo...'!C2" display="/" xr:uid="{00000000-0004-0000-0000-000002000000}"/>
    <hyperlink ref="A98" location="'SO 02.31 - Zemní práce - ...'!C2" display="/" xr:uid="{00000000-0004-0000-0000-000003000000}"/>
    <hyperlink ref="A99" location="'SO 02.32 - Oprava rozvodu...'!C2" display="/" xr:uid="{00000000-0004-0000-0000-000004000000}"/>
    <hyperlink ref="A100" location="'SO 02.33 - Vedlejší rozpo...'!C2" display="/" xr:uid="{00000000-0004-0000-0000-000005000000}"/>
    <hyperlink ref="A101" location="'SO 02.41 - Zemní práce - ...'!C2" display="/" xr:uid="{00000000-0004-0000-0000-000006000000}"/>
    <hyperlink ref="A102" location="'SO 02.42 - Oprava rozvodu...'!C2" display="/" xr:uid="{00000000-0004-0000-0000-000007000000}"/>
    <hyperlink ref="A103" location="'SO 02.43 - Vedlejší rozpo...'!C2" display="/" xr:uid="{00000000-0004-0000-0000-000008000000}"/>
    <hyperlink ref="A104" location="'SO 02.51 - Zemní práce - ...'!C2" display="/" xr:uid="{00000000-0004-0000-0000-000009000000}"/>
    <hyperlink ref="A105" location="'SO 02.52 - Oprava rozvodu...'!C2" display="/" xr:uid="{00000000-0004-0000-0000-00000A000000}"/>
    <hyperlink ref="A106" location="'SO 02.53 - Vedlejší rozpo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119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>
      <c r="A9" s="32"/>
      <c r="B9" s="35"/>
      <c r="C9" s="32"/>
      <c r="D9" s="32"/>
      <c r="E9" s="286" t="s">
        <v>593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SUM(BE129:BE140)),  2)</f>
        <v>0</v>
      </c>
      <c r="G35" s="32"/>
      <c r="H35" s="32"/>
      <c r="I35" s="137">
        <v>0.21</v>
      </c>
      <c r="J35" s="136">
        <f>ROUND(((SUM(BE102:BE109) + SUM(BE129:BE140))*I35),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SUM(BF129:BF140)),  2)</f>
        <v>0</v>
      </c>
      <c r="G36" s="32"/>
      <c r="H36" s="32"/>
      <c r="I36" s="137">
        <v>0.15</v>
      </c>
      <c r="J36" s="136">
        <f>ROUND(((SUM(BF102:BF109) + SUM(BF129:BF140))*I36),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SUM(BG129:BG140)),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SUM(BH129:BH140)),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SUM(BI129:BI140)),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>
      <c r="A87" s="32"/>
      <c r="B87" s="33"/>
      <c r="C87" s="34"/>
      <c r="D87" s="34"/>
      <c r="E87" s="241" t="str">
        <f>E9</f>
        <v>SO 02.43 - Vedlejší rozpočtové náklady - úsek mezi TS 908 - TS 910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447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448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449</v>
      </c>
      <c r="E99" s="168"/>
      <c r="F99" s="168"/>
      <c r="G99" s="168"/>
      <c r="H99" s="168"/>
      <c r="I99" s="168"/>
      <c r="J99" s="169">
        <f>J138</f>
        <v>0</v>
      </c>
      <c r="K99" s="166"/>
      <c r="L99" s="170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75" customHeight="1">
      <c r="A121" s="32"/>
      <c r="B121" s="33"/>
      <c r="C121" s="34"/>
      <c r="D121" s="34"/>
      <c r="E121" s="241" t="str">
        <f>E9</f>
        <v>SO 02.43 - Vedlejší rozpočtové náklady - úsek mezi TS 908 - TS 910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</f>
        <v>0</v>
      </c>
      <c r="Q129" s="77"/>
      <c r="R129" s="187">
        <f>R130</f>
        <v>0</v>
      </c>
      <c r="S129" s="77"/>
      <c r="T129" s="188">
        <f>T130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154</v>
      </c>
      <c r="F130" s="193" t="s">
        <v>450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P131+P138</f>
        <v>0</v>
      </c>
      <c r="Q130" s="198"/>
      <c r="R130" s="199">
        <f>R131+R138</f>
        <v>0</v>
      </c>
      <c r="S130" s="198"/>
      <c r="T130" s="200">
        <f>T131+T138</f>
        <v>0</v>
      </c>
      <c r="AR130" s="201" t="s">
        <v>207</v>
      </c>
      <c r="AT130" s="202" t="s">
        <v>85</v>
      </c>
      <c r="AU130" s="202" t="s">
        <v>86</v>
      </c>
      <c r="AY130" s="201" t="s">
        <v>176</v>
      </c>
      <c r="BK130" s="203">
        <f>BK131+BK138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451</v>
      </c>
      <c r="F131" s="204" t="s">
        <v>452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0</v>
      </c>
      <c r="S131" s="198"/>
      <c r="T131" s="200">
        <f>SUM(T132:T137)</f>
        <v>0</v>
      </c>
      <c r="AR131" s="201" t="s">
        <v>207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14.45" customHeight="1">
      <c r="A132" s="32"/>
      <c r="B132" s="33"/>
      <c r="C132" s="206" t="s">
        <v>21</v>
      </c>
      <c r="D132" s="206" t="s">
        <v>178</v>
      </c>
      <c r="E132" s="207" t="s">
        <v>453</v>
      </c>
      <c r="F132" s="208" t="s">
        <v>454</v>
      </c>
      <c r="G132" s="209" t="s">
        <v>455</v>
      </c>
      <c r="H132" s="210">
        <v>1</v>
      </c>
      <c r="I132" s="211"/>
      <c r="J132" s="212">
        <f>ROUND(I132*H132,2)</f>
        <v>0</v>
      </c>
      <c r="K132" s="208" t="s">
        <v>182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456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456</v>
      </c>
      <c r="BM132" s="217" t="s">
        <v>594</v>
      </c>
    </row>
    <row r="133" spans="1:65" s="2" customFormat="1" ht="11.25">
      <c r="A133" s="32"/>
      <c r="B133" s="33"/>
      <c r="C133" s="34"/>
      <c r="D133" s="218" t="s">
        <v>185</v>
      </c>
      <c r="E133" s="34"/>
      <c r="F133" s="219" t="s">
        <v>454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14.45" customHeight="1">
      <c r="A134" s="32"/>
      <c r="B134" s="33"/>
      <c r="C134" s="206" t="s">
        <v>95</v>
      </c>
      <c r="D134" s="206" t="s">
        <v>178</v>
      </c>
      <c r="E134" s="207" t="s">
        <v>458</v>
      </c>
      <c r="F134" s="208" t="s">
        <v>459</v>
      </c>
      <c r="G134" s="209" t="s">
        <v>455</v>
      </c>
      <c r="H134" s="210">
        <v>1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456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456</v>
      </c>
      <c r="BM134" s="217" t="s">
        <v>595</v>
      </c>
    </row>
    <row r="135" spans="1:65" s="2" customFormat="1" ht="11.25">
      <c r="A135" s="32"/>
      <c r="B135" s="33"/>
      <c r="C135" s="34"/>
      <c r="D135" s="218" t="s">
        <v>185</v>
      </c>
      <c r="E135" s="34"/>
      <c r="F135" s="219" t="s">
        <v>459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4.45" customHeight="1">
      <c r="A136" s="32"/>
      <c r="B136" s="33"/>
      <c r="C136" s="206" t="s">
        <v>194</v>
      </c>
      <c r="D136" s="206" t="s">
        <v>178</v>
      </c>
      <c r="E136" s="207" t="s">
        <v>461</v>
      </c>
      <c r="F136" s="208" t="s">
        <v>462</v>
      </c>
      <c r="G136" s="209" t="s">
        <v>455</v>
      </c>
      <c r="H136" s="210">
        <v>1</v>
      </c>
      <c r="I136" s="211"/>
      <c r="J136" s="212">
        <f>ROUND(I136*H136,2)</f>
        <v>0</v>
      </c>
      <c r="K136" s="208" t="s">
        <v>182</v>
      </c>
      <c r="L136" s="35"/>
      <c r="M136" s="213" t="s">
        <v>1</v>
      </c>
      <c r="N136" s="214" t="s">
        <v>51</v>
      </c>
      <c r="O136" s="69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456</v>
      </c>
      <c r="AT136" s="217" t="s">
        <v>178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456</v>
      </c>
      <c r="BM136" s="217" t="s">
        <v>596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462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2.9" customHeight="1">
      <c r="B138" s="190"/>
      <c r="C138" s="191"/>
      <c r="D138" s="192" t="s">
        <v>85</v>
      </c>
      <c r="E138" s="204" t="s">
        <v>464</v>
      </c>
      <c r="F138" s="204" t="s">
        <v>465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SUM(P139:P140)</f>
        <v>0</v>
      </c>
      <c r="Q138" s="198"/>
      <c r="R138" s="199">
        <f>SUM(R139:R140)</f>
        <v>0</v>
      </c>
      <c r="S138" s="198"/>
      <c r="T138" s="200">
        <f>SUM(T139:T140)</f>
        <v>0</v>
      </c>
      <c r="AR138" s="201" t="s">
        <v>207</v>
      </c>
      <c r="AT138" s="202" t="s">
        <v>85</v>
      </c>
      <c r="AU138" s="202" t="s">
        <v>21</v>
      </c>
      <c r="AY138" s="201" t="s">
        <v>176</v>
      </c>
      <c r="BK138" s="203">
        <f>SUM(BK139:BK140)</f>
        <v>0</v>
      </c>
    </row>
    <row r="139" spans="1:65" s="2" customFormat="1" ht="14.45" customHeight="1">
      <c r="A139" s="32"/>
      <c r="B139" s="33"/>
      <c r="C139" s="206" t="s">
        <v>183</v>
      </c>
      <c r="D139" s="206" t="s">
        <v>178</v>
      </c>
      <c r="E139" s="207" t="s">
        <v>466</v>
      </c>
      <c r="F139" s="208" t="s">
        <v>467</v>
      </c>
      <c r="G139" s="209" t="s">
        <v>455</v>
      </c>
      <c r="H139" s="210">
        <v>1</v>
      </c>
      <c r="I139" s="211"/>
      <c r="J139" s="212">
        <f>ROUND(I139*H139,2)</f>
        <v>0</v>
      </c>
      <c r="K139" s="208" t="s">
        <v>182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456</v>
      </c>
      <c r="AT139" s="217" t="s">
        <v>178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456</v>
      </c>
      <c r="BM139" s="217" t="s">
        <v>597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469</v>
      </c>
      <c r="G140" s="34"/>
      <c r="H140" s="34"/>
      <c r="I140" s="176"/>
      <c r="J140" s="34"/>
      <c r="K140" s="34"/>
      <c r="L140" s="35"/>
      <c r="M140" s="233"/>
      <c r="N140" s="234"/>
      <c r="O140" s="235"/>
      <c r="P140" s="235"/>
      <c r="Q140" s="235"/>
      <c r="R140" s="235"/>
      <c r="S140" s="235"/>
      <c r="T140" s="23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8jLsVo+3DMxNvLjU/IPmrp+uL1JYAVQkDbcwiQd9B1/2icrIyjQnNqFZksNIQOyT+ftcK4srlaS7TsETxqidbA==" saltValue="tn+Ro7ZXOXKxTv/Lgjb/rYlH6HstSZHHMNbM6892ypzIRxm5U0x6tL5UPZTqaHttZq01ZiSSA9vuOL7t6wndhA==" spinCount="100000" sheet="1" objects="1" scenarios="1" formatColumns="0" formatRows="0" autoFilter="0"/>
  <autoFilter ref="C128:K140" xr:uid="{00000000-0009-0000-0000-000009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122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6" t="s">
        <v>598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J104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ROUND((SUM(BE104:BE111) + SUM(BE131:BE188)),  2)</f>
        <v>0</v>
      </c>
      <c r="G35" s="32"/>
      <c r="H35" s="32"/>
      <c r="I35" s="137">
        <v>0.21</v>
      </c>
      <c r="J35" s="136">
        <f>ROUND(((SUM(BE104:BE111) + SUM(BE131:BE188))*I35),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ROUND((SUM(BF104:BF111) + SUM(BF131:BF188)),  2)</f>
        <v>0</v>
      </c>
      <c r="G36" s="32"/>
      <c r="H36" s="32"/>
      <c r="I36" s="137">
        <v>0.15</v>
      </c>
      <c r="J36" s="136">
        <f>ROUND(((SUM(BF104:BF111) + SUM(BF131:BF188))*I36),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ROUND((SUM(BG104:BG111) + SUM(BG131:BG188)),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ROUND((SUM(BH104:BH111) + SUM(BH131:BH188)),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ROUND((SUM(BI104:BI111) + SUM(BI131:BI188)),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SO 02.51 - Zemní práce - úsek mezi TS 910 - STS Příbor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J131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J132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148</v>
      </c>
      <c r="E98" s="168"/>
      <c r="F98" s="168"/>
      <c r="G98" s="168"/>
      <c r="H98" s="168"/>
      <c r="I98" s="168"/>
      <c r="J98" s="169">
        <f>J133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149</v>
      </c>
      <c r="E99" s="168"/>
      <c r="F99" s="168"/>
      <c r="G99" s="168"/>
      <c r="H99" s="168"/>
      <c r="I99" s="168"/>
      <c r="J99" s="169">
        <f>J144</f>
        <v>0</v>
      </c>
      <c r="K99" s="166"/>
      <c r="L99" s="170"/>
    </row>
    <row r="100" spans="1:65" s="9" customFormat="1" ht="24.95" customHeight="1">
      <c r="B100" s="159"/>
      <c r="C100" s="160"/>
      <c r="D100" s="161" t="s">
        <v>150</v>
      </c>
      <c r="E100" s="162"/>
      <c r="F100" s="162"/>
      <c r="G100" s="162"/>
      <c r="H100" s="162"/>
      <c r="I100" s="162"/>
      <c r="J100" s="163">
        <f>J155</f>
        <v>0</v>
      </c>
      <c r="K100" s="160"/>
      <c r="L100" s="164"/>
    </row>
    <row r="101" spans="1:65" s="10" customFormat="1" ht="19.899999999999999" customHeight="1">
      <c r="B101" s="165"/>
      <c r="C101" s="166"/>
      <c r="D101" s="167" t="s">
        <v>151</v>
      </c>
      <c r="E101" s="168"/>
      <c r="F101" s="168"/>
      <c r="G101" s="168"/>
      <c r="H101" s="168"/>
      <c r="I101" s="168"/>
      <c r="J101" s="169">
        <f>J156</f>
        <v>0</v>
      </c>
      <c r="K101" s="166"/>
      <c r="L101" s="170"/>
    </row>
    <row r="102" spans="1:65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6.9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29.25" customHeight="1">
      <c r="A104" s="32"/>
      <c r="B104" s="33"/>
      <c r="C104" s="158" t="s">
        <v>152</v>
      </c>
      <c r="D104" s="34"/>
      <c r="E104" s="34"/>
      <c r="F104" s="34"/>
      <c r="G104" s="34"/>
      <c r="H104" s="34"/>
      <c r="I104" s="34"/>
      <c r="J104" s="171">
        <f>ROUND(J105 + J106 + J107 + J108 + J109 + J110,2)</f>
        <v>0</v>
      </c>
      <c r="K104" s="34"/>
      <c r="L104" s="49"/>
      <c r="N104" s="172" t="s">
        <v>50</v>
      </c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18" customHeight="1">
      <c r="A105" s="32"/>
      <c r="B105" s="33"/>
      <c r="C105" s="34"/>
      <c r="D105" s="246" t="s">
        <v>153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ref="BE105:BE110" si="0">IF(N105="základní",J105,0)</f>
        <v>0</v>
      </c>
      <c r="BF105" s="178">
        <f t="shared" ref="BF105:BF110" si="1">IF(N105="snížená",J105,0)</f>
        <v>0</v>
      </c>
      <c r="BG105" s="178">
        <f t="shared" ref="BG105:BG110" si="2">IF(N105="zákl. přenesená",J105,0)</f>
        <v>0</v>
      </c>
      <c r="BH105" s="178">
        <f t="shared" ref="BH105:BH110" si="3">IF(N105="sníž. přenesená",J105,0)</f>
        <v>0</v>
      </c>
      <c r="BI105" s="178">
        <f t="shared" ref="BI105:BI110" si="4">IF(N105="nulová",J105,0)</f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155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156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246" t="s">
        <v>157</v>
      </c>
      <c r="E108" s="243"/>
      <c r="F108" s="243"/>
      <c r="G108" s="34"/>
      <c r="H108" s="34"/>
      <c r="I108" s="34"/>
      <c r="J108" s="108"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154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8" customHeight="1">
      <c r="A109" s="32"/>
      <c r="B109" s="33"/>
      <c r="C109" s="34"/>
      <c r="D109" s="246" t="s">
        <v>158</v>
      </c>
      <c r="E109" s="243"/>
      <c r="F109" s="243"/>
      <c r="G109" s="34"/>
      <c r="H109" s="34"/>
      <c r="I109" s="34"/>
      <c r="J109" s="108">
        <v>0</v>
      </c>
      <c r="K109" s="34"/>
      <c r="L109" s="173"/>
      <c r="M109" s="174"/>
      <c r="N109" s="175" t="s">
        <v>51</v>
      </c>
      <c r="O109" s="174"/>
      <c r="P109" s="174"/>
      <c r="Q109" s="174"/>
      <c r="R109" s="174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4"/>
      <c r="AG109" s="174"/>
      <c r="AH109" s="174"/>
      <c r="AI109" s="174"/>
      <c r="AJ109" s="174"/>
      <c r="AK109" s="174"/>
      <c r="AL109" s="174"/>
      <c r="AM109" s="174"/>
      <c r="AN109" s="174"/>
      <c r="AO109" s="174"/>
      <c r="AP109" s="174"/>
      <c r="AQ109" s="174"/>
      <c r="AR109" s="174"/>
      <c r="AS109" s="174"/>
      <c r="AT109" s="174"/>
      <c r="AU109" s="174"/>
      <c r="AV109" s="174"/>
      <c r="AW109" s="174"/>
      <c r="AX109" s="174"/>
      <c r="AY109" s="177" t="s">
        <v>154</v>
      </c>
      <c r="AZ109" s="174"/>
      <c r="BA109" s="174"/>
      <c r="BB109" s="174"/>
      <c r="BC109" s="174"/>
      <c r="BD109" s="174"/>
      <c r="BE109" s="178">
        <f t="shared" si="0"/>
        <v>0</v>
      </c>
      <c r="BF109" s="178">
        <f t="shared" si="1"/>
        <v>0</v>
      </c>
      <c r="BG109" s="178">
        <f t="shared" si="2"/>
        <v>0</v>
      </c>
      <c r="BH109" s="178">
        <f t="shared" si="3"/>
        <v>0</v>
      </c>
      <c r="BI109" s="178">
        <f t="shared" si="4"/>
        <v>0</v>
      </c>
      <c r="BJ109" s="177" t="s">
        <v>21</v>
      </c>
      <c r="BK109" s="174"/>
      <c r="BL109" s="174"/>
      <c r="BM109" s="174"/>
    </row>
    <row r="110" spans="1:65" s="2" customFormat="1" ht="18" customHeight="1">
      <c r="A110" s="32"/>
      <c r="B110" s="33"/>
      <c r="C110" s="34"/>
      <c r="D110" s="107" t="s">
        <v>159</v>
      </c>
      <c r="E110" s="34"/>
      <c r="F110" s="34"/>
      <c r="G110" s="34"/>
      <c r="H110" s="34"/>
      <c r="I110" s="34"/>
      <c r="J110" s="108">
        <f>ROUND(J30*T110,2)</f>
        <v>0</v>
      </c>
      <c r="K110" s="34"/>
      <c r="L110" s="173"/>
      <c r="M110" s="174"/>
      <c r="N110" s="175" t="s">
        <v>51</v>
      </c>
      <c r="O110" s="174"/>
      <c r="P110" s="174"/>
      <c r="Q110" s="174"/>
      <c r="R110" s="174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4"/>
      <c r="AG110" s="174"/>
      <c r="AH110" s="174"/>
      <c r="AI110" s="174"/>
      <c r="AJ110" s="174"/>
      <c r="AK110" s="174"/>
      <c r="AL110" s="174"/>
      <c r="AM110" s="174"/>
      <c r="AN110" s="174"/>
      <c r="AO110" s="174"/>
      <c r="AP110" s="174"/>
      <c r="AQ110" s="174"/>
      <c r="AR110" s="174"/>
      <c r="AS110" s="174"/>
      <c r="AT110" s="174"/>
      <c r="AU110" s="174"/>
      <c r="AV110" s="174"/>
      <c r="AW110" s="174"/>
      <c r="AX110" s="174"/>
      <c r="AY110" s="177" t="s">
        <v>160</v>
      </c>
      <c r="AZ110" s="174"/>
      <c r="BA110" s="174"/>
      <c r="BB110" s="174"/>
      <c r="BC110" s="174"/>
      <c r="BD110" s="174"/>
      <c r="BE110" s="178">
        <f t="shared" si="0"/>
        <v>0</v>
      </c>
      <c r="BF110" s="178">
        <f t="shared" si="1"/>
        <v>0</v>
      </c>
      <c r="BG110" s="178">
        <f t="shared" si="2"/>
        <v>0</v>
      </c>
      <c r="BH110" s="178">
        <f t="shared" si="3"/>
        <v>0</v>
      </c>
      <c r="BI110" s="178">
        <f t="shared" si="4"/>
        <v>0</v>
      </c>
      <c r="BJ110" s="177" t="s">
        <v>21</v>
      </c>
      <c r="BK110" s="174"/>
      <c r="BL110" s="174"/>
      <c r="BM110" s="174"/>
    </row>
    <row r="111" spans="1:65" s="2" customFormat="1" ht="11.25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65" s="2" customFormat="1" ht="29.25" customHeight="1">
      <c r="A112" s="32"/>
      <c r="B112" s="33"/>
      <c r="C112" s="116" t="s">
        <v>137</v>
      </c>
      <c r="D112" s="117"/>
      <c r="E112" s="117"/>
      <c r="F112" s="117"/>
      <c r="G112" s="117"/>
      <c r="H112" s="117"/>
      <c r="I112" s="117"/>
      <c r="J112" s="118">
        <f>ROUND(J96+J104,2)</f>
        <v>0</v>
      </c>
      <c r="K112" s="117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0" t="s">
        <v>161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16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91" t="str">
        <f>E7</f>
        <v>Oprava rozvodu elektrické energie na trati Studénka - Veřovice</v>
      </c>
      <c r="F121" s="292"/>
      <c r="G121" s="292"/>
      <c r="H121" s="292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6" t="s">
        <v>139</v>
      </c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4"/>
      <c r="D123" s="34"/>
      <c r="E123" s="241" t="str">
        <f>E9</f>
        <v>SO 02.51 - Zemní práce - úsek mezi TS 910 - STS Příbor</v>
      </c>
      <c r="F123" s="293"/>
      <c r="G123" s="293"/>
      <c r="H123" s="293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6" t="s">
        <v>22</v>
      </c>
      <c r="D125" s="34"/>
      <c r="E125" s="34"/>
      <c r="F125" s="24" t="str">
        <f>F12</f>
        <v xml:space="preserve"> </v>
      </c>
      <c r="G125" s="34"/>
      <c r="H125" s="34"/>
      <c r="I125" s="26" t="s">
        <v>24</v>
      </c>
      <c r="J125" s="64" t="str">
        <f>IF(J12="","",J12)</f>
        <v>1. 8. 2020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5.7" customHeight="1">
      <c r="A127" s="32"/>
      <c r="B127" s="33"/>
      <c r="C127" s="26" t="s">
        <v>28</v>
      </c>
      <c r="D127" s="34"/>
      <c r="E127" s="34"/>
      <c r="F127" s="24" t="str">
        <f>E15</f>
        <v>Správa železnic s.o., OŘ Ostrava</v>
      </c>
      <c r="G127" s="34"/>
      <c r="H127" s="34"/>
      <c r="I127" s="26" t="s">
        <v>36</v>
      </c>
      <c r="J127" s="29" t="str">
        <f>E21</f>
        <v>Ing. Vladislav Vízner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6" t="s">
        <v>34</v>
      </c>
      <c r="D128" s="34"/>
      <c r="E128" s="34"/>
      <c r="F128" s="24" t="str">
        <f>IF(E18="","",E18)</f>
        <v>Vyplň údaj</v>
      </c>
      <c r="G128" s="34"/>
      <c r="H128" s="34"/>
      <c r="I128" s="26" t="s">
        <v>39</v>
      </c>
      <c r="J128" s="29" t="str">
        <f>E24</f>
        <v>SB projekt s.r.o.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79"/>
      <c r="B130" s="180"/>
      <c r="C130" s="181" t="s">
        <v>162</v>
      </c>
      <c r="D130" s="182" t="s">
        <v>71</v>
      </c>
      <c r="E130" s="182" t="s">
        <v>67</v>
      </c>
      <c r="F130" s="182" t="s">
        <v>68</v>
      </c>
      <c r="G130" s="182" t="s">
        <v>163</v>
      </c>
      <c r="H130" s="182" t="s">
        <v>164</v>
      </c>
      <c r="I130" s="182" t="s">
        <v>165</v>
      </c>
      <c r="J130" s="182" t="s">
        <v>144</v>
      </c>
      <c r="K130" s="183" t="s">
        <v>166</v>
      </c>
      <c r="L130" s="184"/>
      <c r="M130" s="73" t="s">
        <v>1</v>
      </c>
      <c r="N130" s="74" t="s">
        <v>50</v>
      </c>
      <c r="O130" s="74" t="s">
        <v>167</v>
      </c>
      <c r="P130" s="74" t="s">
        <v>168</v>
      </c>
      <c r="Q130" s="74" t="s">
        <v>169</v>
      </c>
      <c r="R130" s="74" t="s">
        <v>170</v>
      </c>
      <c r="S130" s="74" t="s">
        <v>171</v>
      </c>
      <c r="T130" s="75" t="s">
        <v>172</v>
      </c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pans="1:65" s="2" customFormat="1" ht="22.9" customHeight="1">
      <c r="A131" s="32"/>
      <c r="B131" s="33"/>
      <c r="C131" s="80" t="s">
        <v>173</v>
      </c>
      <c r="D131" s="34"/>
      <c r="E131" s="34"/>
      <c r="F131" s="34"/>
      <c r="G131" s="34"/>
      <c r="H131" s="34"/>
      <c r="I131" s="34"/>
      <c r="J131" s="185">
        <f>BK131</f>
        <v>0</v>
      </c>
      <c r="K131" s="34"/>
      <c r="L131" s="35"/>
      <c r="M131" s="76"/>
      <c r="N131" s="186"/>
      <c r="O131" s="77"/>
      <c r="P131" s="187">
        <f>P132+P155</f>
        <v>0</v>
      </c>
      <c r="Q131" s="77"/>
      <c r="R131" s="187">
        <f>R132+R155</f>
        <v>3.162655</v>
      </c>
      <c r="S131" s="77"/>
      <c r="T131" s="188">
        <f>T132+T155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85</v>
      </c>
      <c r="AU131" s="14" t="s">
        <v>146</v>
      </c>
      <c r="BK131" s="189">
        <f>BK132+BK155</f>
        <v>0</v>
      </c>
    </row>
    <row r="132" spans="1:65" s="12" customFormat="1" ht="25.9" customHeight="1">
      <c r="B132" s="190"/>
      <c r="C132" s="191"/>
      <c r="D132" s="192" t="s">
        <v>85</v>
      </c>
      <c r="E132" s="193" t="s">
        <v>174</v>
      </c>
      <c r="F132" s="193" t="s">
        <v>175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P133+P144</f>
        <v>0</v>
      </c>
      <c r="Q132" s="198"/>
      <c r="R132" s="199">
        <f>R133+R144</f>
        <v>0.34810000000000002</v>
      </c>
      <c r="S132" s="198"/>
      <c r="T132" s="200">
        <f>T133+T144</f>
        <v>0</v>
      </c>
      <c r="AR132" s="201" t="s">
        <v>21</v>
      </c>
      <c r="AT132" s="202" t="s">
        <v>85</v>
      </c>
      <c r="AU132" s="202" t="s">
        <v>86</v>
      </c>
      <c r="AY132" s="201" t="s">
        <v>176</v>
      </c>
      <c r="BK132" s="203">
        <f>BK133+BK144</f>
        <v>0</v>
      </c>
    </row>
    <row r="133" spans="1:65" s="12" customFormat="1" ht="22.9" customHeight="1">
      <c r="B133" s="190"/>
      <c r="C133" s="191"/>
      <c r="D133" s="192" t="s">
        <v>85</v>
      </c>
      <c r="E133" s="204" t="s">
        <v>21</v>
      </c>
      <c r="F133" s="204" t="s">
        <v>177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SUM(P134:P143)</f>
        <v>0</v>
      </c>
      <c r="Q133" s="198"/>
      <c r="R133" s="199">
        <f>SUM(R134:R143)</f>
        <v>0.34810000000000002</v>
      </c>
      <c r="S133" s="198"/>
      <c r="T133" s="200">
        <f>SUM(T134:T143)</f>
        <v>0</v>
      </c>
      <c r="AR133" s="201" t="s">
        <v>21</v>
      </c>
      <c r="AT133" s="202" t="s">
        <v>85</v>
      </c>
      <c r="AU133" s="202" t="s">
        <v>21</v>
      </c>
      <c r="AY133" s="201" t="s">
        <v>176</v>
      </c>
      <c r="BK133" s="203">
        <f>SUM(BK134:BK143)</f>
        <v>0</v>
      </c>
    </row>
    <row r="134" spans="1:65" s="2" customFormat="1" ht="24.2" customHeight="1">
      <c r="A134" s="32"/>
      <c r="B134" s="33"/>
      <c r="C134" s="206" t="s">
        <v>21</v>
      </c>
      <c r="D134" s="206" t="s">
        <v>178</v>
      </c>
      <c r="E134" s="207" t="s">
        <v>179</v>
      </c>
      <c r="F134" s="208" t="s">
        <v>180</v>
      </c>
      <c r="G134" s="209" t="s">
        <v>181</v>
      </c>
      <c r="H134" s="210">
        <v>112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599</v>
      </c>
    </row>
    <row r="135" spans="1:65" s="2" customFormat="1" ht="29.25">
      <c r="A135" s="32"/>
      <c r="B135" s="33"/>
      <c r="C135" s="34"/>
      <c r="D135" s="218" t="s">
        <v>185</v>
      </c>
      <c r="E135" s="34"/>
      <c r="F135" s="219" t="s">
        <v>186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9.5">
      <c r="A136" s="32"/>
      <c r="B136" s="33"/>
      <c r="C136" s="34"/>
      <c r="D136" s="218" t="s">
        <v>187</v>
      </c>
      <c r="E136" s="34"/>
      <c r="F136" s="222" t="s">
        <v>472</v>
      </c>
      <c r="G136" s="34"/>
      <c r="H136" s="34"/>
      <c r="I136" s="176"/>
      <c r="J136" s="34"/>
      <c r="K136" s="34"/>
      <c r="L136" s="35"/>
      <c r="M136" s="220"/>
      <c r="N136" s="22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187</v>
      </c>
      <c r="AU136" s="14" t="s">
        <v>95</v>
      </c>
    </row>
    <row r="137" spans="1:65" s="2" customFormat="1" ht="37.9" customHeight="1">
      <c r="A137" s="32"/>
      <c r="B137" s="33"/>
      <c r="C137" s="206" t="s">
        <v>95</v>
      </c>
      <c r="D137" s="206" t="s">
        <v>178</v>
      </c>
      <c r="E137" s="207" t="s">
        <v>189</v>
      </c>
      <c r="F137" s="208" t="s">
        <v>190</v>
      </c>
      <c r="G137" s="209" t="s">
        <v>191</v>
      </c>
      <c r="H137" s="210">
        <v>50</v>
      </c>
      <c r="I137" s="211"/>
      <c r="J137" s="212">
        <f>ROUND(I137*H137,2)</f>
        <v>0</v>
      </c>
      <c r="K137" s="208" t="s">
        <v>182</v>
      </c>
      <c r="L137" s="35"/>
      <c r="M137" s="213" t="s">
        <v>1</v>
      </c>
      <c r="N137" s="214" t="s">
        <v>51</v>
      </c>
      <c r="O137" s="69"/>
      <c r="P137" s="215">
        <f>O137*H137</f>
        <v>0</v>
      </c>
      <c r="Q137" s="215">
        <v>3.2000000000000002E-3</v>
      </c>
      <c r="R137" s="215">
        <f>Q137*H137</f>
        <v>0.16</v>
      </c>
      <c r="S137" s="215">
        <v>0</v>
      </c>
      <c r="T137" s="21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7" t="s">
        <v>183</v>
      </c>
      <c r="AT137" s="217" t="s">
        <v>178</v>
      </c>
      <c r="AU137" s="217" t="s">
        <v>95</v>
      </c>
      <c r="AY137" s="14" t="s">
        <v>176</v>
      </c>
      <c r="BE137" s="112">
        <f>IF(N137="základní",J137,0)</f>
        <v>0</v>
      </c>
      <c r="BF137" s="112">
        <f>IF(N137="snížená",J137,0)</f>
        <v>0</v>
      </c>
      <c r="BG137" s="112">
        <f>IF(N137="zákl. přenesená",J137,0)</f>
        <v>0</v>
      </c>
      <c r="BH137" s="112">
        <f>IF(N137="sníž. přenesená",J137,0)</f>
        <v>0</v>
      </c>
      <c r="BI137" s="112">
        <f>IF(N137="nulová",J137,0)</f>
        <v>0</v>
      </c>
      <c r="BJ137" s="14" t="s">
        <v>21</v>
      </c>
      <c r="BK137" s="112">
        <f>ROUND(I137*H137,2)</f>
        <v>0</v>
      </c>
      <c r="BL137" s="14" t="s">
        <v>183</v>
      </c>
      <c r="BM137" s="217" t="s">
        <v>600</v>
      </c>
    </row>
    <row r="138" spans="1:65" s="2" customFormat="1" ht="29.25">
      <c r="A138" s="32"/>
      <c r="B138" s="33"/>
      <c r="C138" s="34"/>
      <c r="D138" s="218" t="s">
        <v>185</v>
      </c>
      <c r="E138" s="34"/>
      <c r="F138" s="219" t="s">
        <v>193</v>
      </c>
      <c r="G138" s="34"/>
      <c r="H138" s="34"/>
      <c r="I138" s="176"/>
      <c r="J138" s="34"/>
      <c r="K138" s="34"/>
      <c r="L138" s="35"/>
      <c r="M138" s="220"/>
      <c r="N138" s="221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4" t="s">
        <v>185</v>
      </c>
      <c r="AU138" s="14" t="s">
        <v>95</v>
      </c>
    </row>
    <row r="139" spans="1:65" s="2" customFormat="1" ht="14.45" customHeight="1">
      <c r="A139" s="32"/>
      <c r="B139" s="33"/>
      <c r="C139" s="223" t="s">
        <v>194</v>
      </c>
      <c r="D139" s="223" t="s">
        <v>195</v>
      </c>
      <c r="E139" s="224" t="s">
        <v>196</v>
      </c>
      <c r="F139" s="225" t="s">
        <v>197</v>
      </c>
      <c r="G139" s="226" t="s">
        <v>191</v>
      </c>
      <c r="H139" s="227">
        <v>66</v>
      </c>
      <c r="I139" s="228"/>
      <c r="J139" s="229">
        <f>ROUND(I139*H139,2)</f>
        <v>0</v>
      </c>
      <c r="K139" s="225" t="s">
        <v>182</v>
      </c>
      <c r="L139" s="230"/>
      <c r="M139" s="231" t="s">
        <v>1</v>
      </c>
      <c r="N139" s="232" t="s">
        <v>51</v>
      </c>
      <c r="O139" s="69"/>
      <c r="P139" s="215">
        <f>O139*H139</f>
        <v>0</v>
      </c>
      <c r="Q139" s="215">
        <v>2.8500000000000001E-3</v>
      </c>
      <c r="R139" s="215">
        <f>Q139*H139</f>
        <v>0.18810000000000002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198</v>
      </c>
      <c r="AT139" s="217" t="s">
        <v>195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183</v>
      </c>
      <c r="BM139" s="217" t="s">
        <v>601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197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19.5">
      <c r="A141" s="32"/>
      <c r="B141" s="33"/>
      <c r="C141" s="34"/>
      <c r="D141" s="218" t="s">
        <v>187</v>
      </c>
      <c r="E141" s="34"/>
      <c r="F141" s="222" t="s">
        <v>200</v>
      </c>
      <c r="G141" s="34"/>
      <c r="H141" s="34"/>
      <c r="I141" s="176"/>
      <c r="J141" s="34"/>
      <c r="K141" s="34"/>
      <c r="L141" s="35"/>
      <c r="M141" s="220"/>
      <c r="N141" s="221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187</v>
      </c>
      <c r="AU141" s="14" t="s">
        <v>95</v>
      </c>
    </row>
    <row r="142" spans="1:65" s="2" customFormat="1" ht="24.2" customHeight="1">
      <c r="A142" s="32"/>
      <c r="B142" s="33"/>
      <c r="C142" s="206" t="s">
        <v>183</v>
      </c>
      <c r="D142" s="206" t="s">
        <v>178</v>
      </c>
      <c r="E142" s="207" t="s">
        <v>201</v>
      </c>
      <c r="F142" s="208" t="s">
        <v>202</v>
      </c>
      <c r="G142" s="209" t="s">
        <v>181</v>
      </c>
      <c r="H142" s="210">
        <v>112</v>
      </c>
      <c r="I142" s="211"/>
      <c r="J142" s="212">
        <f>ROUND(I142*H142,2)</f>
        <v>0</v>
      </c>
      <c r="K142" s="208" t="s">
        <v>182</v>
      </c>
      <c r="L142" s="35"/>
      <c r="M142" s="213" t="s">
        <v>1</v>
      </c>
      <c r="N142" s="214" t="s">
        <v>51</v>
      </c>
      <c r="O142" s="69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7" t="s">
        <v>183</v>
      </c>
      <c r="AT142" s="217" t="s">
        <v>178</v>
      </c>
      <c r="AU142" s="217" t="s">
        <v>95</v>
      </c>
      <c r="AY142" s="14" t="s">
        <v>176</v>
      </c>
      <c r="BE142" s="112">
        <f>IF(N142="základní",J142,0)</f>
        <v>0</v>
      </c>
      <c r="BF142" s="112">
        <f>IF(N142="snížená",J142,0)</f>
        <v>0</v>
      </c>
      <c r="BG142" s="112">
        <f>IF(N142="zákl. přenesená",J142,0)</f>
        <v>0</v>
      </c>
      <c r="BH142" s="112">
        <f>IF(N142="sníž. přenesená",J142,0)</f>
        <v>0</v>
      </c>
      <c r="BI142" s="112">
        <f>IF(N142="nulová",J142,0)</f>
        <v>0</v>
      </c>
      <c r="BJ142" s="14" t="s">
        <v>21</v>
      </c>
      <c r="BK142" s="112">
        <f>ROUND(I142*H142,2)</f>
        <v>0</v>
      </c>
      <c r="BL142" s="14" t="s">
        <v>183</v>
      </c>
      <c r="BM142" s="217" t="s">
        <v>602</v>
      </c>
    </row>
    <row r="143" spans="1:65" s="2" customFormat="1" ht="29.25">
      <c r="A143" s="32"/>
      <c r="B143" s="33"/>
      <c r="C143" s="34"/>
      <c r="D143" s="218" t="s">
        <v>185</v>
      </c>
      <c r="E143" s="34"/>
      <c r="F143" s="219" t="s">
        <v>204</v>
      </c>
      <c r="G143" s="34"/>
      <c r="H143" s="34"/>
      <c r="I143" s="176"/>
      <c r="J143" s="34"/>
      <c r="K143" s="34"/>
      <c r="L143" s="35"/>
      <c r="M143" s="220"/>
      <c r="N143" s="22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185</v>
      </c>
      <c r="AU143" s="14" t="s">
        <v>95</v>
      </c>
    </row>
    <row r="144" spans="1:65" s="12" customFormat="1" ht="22.9" customHeight="1">
      <c r="B144" s="190"/>
      <c r="C144" s="191"/>
      <c r="D144" s="192" t="s">
        <v>85</v>
      </c>
      <c r="E144" s="204" t="s">
        <v>205</v>
      </c>
      <c r="F144" s="204" t="s">
        <v>206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SUM(P145:P154)</f>
        <v>0</v>
      </c>
      <c r="Q144" s="198"/>
      <c r="R144" s="199">
        <f>SUM(R145:R154)</f>
        <v>0</v>
      </c>
      <c r="S144" s="198"/>
      <c r="T144" s="200">
        <f>SUM(T145:T154)</f>
        <v>0</v>
      </c>
      <c r="AR144" s="201" t="s">
        <v>21</v>
      </c>
      <c r="AT144" s="202" t="s">
        <v>85</v>
      </c>
      <c r="AU144" s="202" t="s">
        <v>21</v>
      </c>
      <c r="AY144" s="201" t="s">
        <v>176</v>
      </c>
      <c r="BK144" s="203">
        <f>SUM(BK145:BK154)</f>
        <v>0</v>
      </c>
    </row>
    <row r="145" spans="1:65" s="2" customFormat="1" ht="24.2" customHeight="1">
      <c r="A145" s="32"/>
      <c r="B145" s="33"/>
      <c r="C145" s="206" t="s">
        <v>207</v>
      </c>
      <c r="D145" s="206" t="s">
        <v>178</v>
      </c>
      <c r="E145" s="207" t="s">
        <v>208</v>
      </c>
      <c r="F145" s="208" t="s">
        <v>209</v>
      </c>
      <c r="G145" s="209" t="s">
        <v>210</v>
      </c>
      <c r="H145" s="210">
        <v>45.6</v>
      </c>
      <c r="I145" s="211"/>
      <c r="J145" s="212">
        <f>ROUND(I145*H145,2)</f>
        <v>0</v>
      </c>
      <c r="K145" s="208" t="s">
        <v>182</v>
      </c>
      <c r="L145" s="35"/>
      <c r="M145" s="213" t="s">
        <v>1</v>
      </c>
      <c r="N145" s="214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183</v>
      </c>
      <c r="AT145" s="217" t="s">
        <v>178</v>
      </c>
      <c r="AU145" s="217" t="s">
        <v>95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183</v>
      </c>
      <c r="BM145" s="217" t="s">
        <v>603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212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95</v>
      </c>
    </row>
    <row r="147" spans="1:65" s="2" customFormat="1" ht="24.2" customHeight="1">
      <c r="A147" s="32"/>
      <c r="B147" s="33"/>
      <c r="C147" s="206" t="s">
        <v>213</v>
      </c>
      <c r="D147" s="206" t="s">
        <v>178</v>
      </c>
      <c r="E147" s="207" t="s">
        <v>214</v>
      </c>
      <c r="F147" s="208" t="s">
        <v>215</v>
      </c>
      <c r="G147" s="209" t="s">
        <v>210</v>
      </c>
      <c r="H147" s="210">
        <v>45.6</v>
      </c>
      <c r="I147" s="211"/>
      <c r="J147" s="212">
        <f>ROUND(I147*H147,2)</f>
        <v>0</v>
      </c>
      <c r="K147" s="208" t="s">
        <v>182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183</v>
      </c>
      <c r="AT147" s="217" t="s">
        <v>178</v>
      </c>
      <c r="AU147" s="217" t="s">
        <v>95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183</v>
      </c>
      <c r="BM147" s="217" t="s">
        <v>604</v>
      </c>
    </row>
    <row r="148" spans="1:65" s="2" customFormat="1" ht="29.25">
      <c r="A148" s="32"/>
      <c r="B148" s="33"/>
      <c r="C148" s="34"/>
      <c r="D148" s="218" t="s">
        <v>185</v>
      </c>
      <c r="E148" s="34"/>
      <c r="F148" s="219" t="s">
        <v>217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95</v>
      </c>
    </row>
    <row r="149" spans="1:65" s="2" customFormat="1" ht="24.2" customHeight="1">
      <c r="A149" s="32"/>
      <c r="B149" s="33"/>
      <c r="C149" s="206" t="s">
        <v>218</v>
      </c>
      <c r="D149" s="206" t="s">
        <v>178</v>
      </c>
      <c r="E149" s="207" t="s">
        <v>219</v>
      </c>
      <c r="F149" s="208" t="s">
        <v>220</v>
      </c>
      <c r="G149" s="209" t="s">
        <v>210</v>
      </c>
      <c r="H149" s="210">
        <v>45.6</v>
      </c>
      <c r="I149" s="211"/>
      <c r="J149" s="212">
        <f>ROUND(I149*H149,2)</f>
        <v>0</v>
      </c>
      <c r="K149" s="208" t="s">
        <v>182</v>
      </c>
      <c r="L149" s="35"/>
      <c r="M149" s="213" t="s">
        <v>1</v>
      </c>
      <c r="N149" s="214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183</v>
      </c>
      <c r="AT149" s="217" t="s">
        <v>178</v>
      </c>
      <c r="AU149" s="217" t="s">
        <v>95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183</v>
      </c>
      <c r="BM149" s="217" t="s">
        <v>605</v>
      </c>
    </row>
    <row r="150" spans="1:65" s="2" customFormat="1" ht="19.5">
      <c r="A150" s="32"/>
      <c r="B150" s="33"/>
      <c r="C150" s="34"/>
      <c r="D150" s="218" t="s">
        <v>185</v>
      </c>
      <c r="E150" s="34"/>
      <c r="F150" s="219" t="s">
        <v>222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95</v>
      </c>
    </row>
    <row r="151" spans="1:65" s="2" customFormat="1" ht="24.2" customHeight="1">
      <c r="A151" s="32"/>
      <c r="B151" s="33"/>
      <c r="C151" s="206" t="s">
        <v>198</v>
      </c>
      <c r="D151" s="206" t="s">
        <v>178</v>
      </c>
      <c r="E151" s="207" t="s">
        <v>223</v>
      </c>
      <c r="F151" s="208" t="s">
        <v>224</v>
      </c>
      <c r="G151" s="209" t="s">
        <v>210</v>
      </c>
      <c r="H151" s="210">
        <v>5</v>
      </c>
      <c r="I151" s="211"/>
      <c r="J151" s="212">
        <f>ROUND(I151*H151,2)</f>
        <v>0</v>
      </c>
      <c r="K151" s="208" t="s">
        <v>182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183</v>
      </c>
      <c r="AT151" s="217" t="s">
        <v>178</v>
      </c>
      <c r="AU151" s="217" t="s">
        <v>95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183</v>
      </c>
      <c r="BM151" s="217" t="s">
        <v>606</v>
      </c>
    </row>
    <row r="152" spans="1:65" s="2" customFormat="1" ht="29.25">
      <c r="A152" s="32"/>
      <c r="B152" s="33"/>
      <c r="C152" s="34"/>
      <c r="D152" s="218" t="s">
        <v>185</v>
      </c>
      <c r="E152" s="34"/>
      <c r="F152" s="219" t="s">
        <v>226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95</v>
      </c>
    </row>
    <row r="153" spans="1:65" s="2" customFormat="1" ht="24.2" customHeight="1">
      <c r="A153" s="32"/>
      <c r="B153" s="33"/>
      <c r="C153" s="206" t="s">
        <v>227</v>
      </c>
      <c r="D153" s="206" t="s">
        <v>178</v>
      </c>
      <c r="E153" s="207" t="s">
        <v>228</v>
      </c>
      <c r="F153" s="208" t="s">
        <v>229</v>
      </c>
      <c r="G153" s="209" t="s">
        <v>210</v>
      </c>
      <c r="H153" s="210">
        <v>40.6</v>
      </c>
      <c r="I153" s="211"/>
      <c r="J153" s="212">
        <f>ROUND(I153*H153,2)</f>
        <v>0</v>
      </c>
      <c r="K153" s="208" t="s">
        <v>182</v>
      </c>
      <c r="L153" s="35"/>
      <c r="M153" s="213" t="s">
        <v>1</v>
      </c>
      <c r="N153" s="214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183</v>
      </c>
      <c r="AT153" s="217" t="s">
        <v>178</v>
      </c>
      <c r="AU153" s="217" t="s">
        <v>95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183</v>
      </c>
      <c r="BM153" s="217" t="s">
        <v>607</v>
      </c>
    </row>
    <row r="154" spans="1:65" s="2" customFormat="1" ht="19.5">
      <c r="A154" s="32"/>
      <c r="B154" s="33"/>
      <c r="C154" s="34"/>
      <c r="D154" s="218" t="s">
        <v>185</v>
      </c>
      <c r="E154" s="34"/>
      <c r="F154" s="219" t="s">
        <v>231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95</v>
      </c>
    </row>
    <row r="155" spans="1:65" s="12" customFormat="1" ht="25.9" customHeight="1">
      <c r="B155" s="190"/>
      <c r="C155" s="191"/>
      <c r="D155" s="192" t="s">
        <v>85</v>
      </c>
      <c r="E155" s="193" t="s">
        <v>195</v>
      </c>
      <c r="F155" s="193" t="s">
        <v>232</v>
      </c>
      <c r="G155" s="191"/>
      <c r="H155" s="191"/>
      <c r="I155" s="194"/>
      <c r="J155" s="195">
        <f>BK155</f>
        <v>0</v>
      </c>
      <c r="K155" s="191"/>
      <c r="L155" s="196"/>
      <c r="M155" s="197"/>
      <c r="N155" s="198"/>
      <c r="O155" s="198"/>
      <c r="P155" s="199">
        <f>P156</f>
        <v>0</v>
      </c>
      <c r="Q155" s="198"/>
      <c r="R155" s="199">
        <f>R156</f>
        <v>2.8145549999999999</v>
      </c>
      <c r="S155" s="198"/>
      <c r="T155" s="200">
        <f>T156</f>
        <v>0</v>
      </c>
      <c r="AR155" s="201" t="s">
        <v>194</v>
      </c>
      <c r="AT155" s="202" t="s">
        <v>85</v>
      </c>
      <c r="AU155" s="202" t="s">
        <v>86</v>
      </c>
      <c r="AY155" s="201" t="s">
        <v>176</v>
      </c>
      <c r="BK155" s="203">
        <f>BK156</f>
        <v>0</v>
      </c>
    </row>
    <row r="156" spans="1:65" s="12" customFormat="1" ht="22.9" customHeight="1">
      <c r="B156" s="190"/>
      <c r="C156" s="191"/>
      <c r="D156" s="192" t="s">
        <v>85</v>
      </c>
      <c r="E156" s="204" t="s">
        <v>233</v>
      </c>
      <c r="F156" s="204" t="s">
        <v>234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SUM(P157:P188)</f>
        <v>0</v>
      </c>
      <c r="Q156" s="198"/>
      <c r="R156" s="199">
        <f>SUM(R157:R188)</f>
        <v>2.8145549999999999</v>
      </c>
      <c r="S156" s="198"/>
      <c r="T156" s="200">
        <f>SUM(T157:T188)</f>
        <v>0</v>
      </c>
      <c r="AR156" s="201" t="s">
        <v>194</v>
      </c>
      <c r="AT156" s="202" t="s">
        <v>85</v>
      </c>
      <c r="AU156" s="202" t="s">
        <v>21</v>
      </c>
      <c r="AY156" s="201" t="s">
        <v>176</v>
      </c>
      <c r="BK156" s="203">
        <f>SUM(BK157:BK188)</f>
        <v>0</v>
      </c>
    </row>
    <row r="157" spans="1:65" s="2" customFormat="1" ht="24.2" customHeight="1">
      <c r="A157" s="32"/>
      <c r="B157" s="33"/>
      <c r="C157" s="206" t="s">
        <v>26</v>
      </c>
      <c r="D157" s="206" t="s">
        <v>178</v>
      </c>
      <c r="E157" s="207" t="s">
        <v>235</v>
      </c>
      <c r="F157" s="208" t="s">
        <v>236</v>
      </c>
      <c r="G157" s="209" t="s">
        <v>237</v>
      </c>
      <c r="H157" s="210">
        <v>0.93</v>
      </c>
      <c r="I157" s="211"/>
      <c r="J157" s="212">
        <f>ROUND(I157*H157,2)</f>
        <v>0</v>
      </c>
      <c r="K157" s="208" t="s">
        <v>182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238</v>
      </c>
      <c r="AT157" s="217" t="s">
        <v>178</v>
      </c>
      <c r="AU157" s="217" t="s">
        <v>95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238</v>
      </c>
      <c r="BM157" s="217" t="s">
        <v>608</v>
      </c>
    </row>
    <row r="158" spans="1:65" s="2" customFormat="1" ht="19.5">
      <c r="A158" s="32"/>
      <c r="B158" s="33"/>
      <c r="C158" s="34"/>
      <c r="D158" s="218" t="s">
        <v>185</v>
      </c>
      <c r="E158" s="34"/>
      <c r="F158" s="219" t="s">
        <v>240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95</v>
      </c>
    </row>
    <row r="159" spans="1:65" s="2" customFormat="1" ht="14.45" customHeight="1">
      <c r="A159" s="32"/>
      <c r="B159" s="33"/>
      <c r="C159" s="206" t="s">
        <v>241</v>
      </c>
      <c r="D159" s="206" t="s">
        <v>178</v>
      </c>
      <c r="E159" s="207" t="s">
        <v>242</v>
      </c>
      <c r="F159" s="208" t="s">
        <v>243</v>
      </c>
      <c r="G159" s="209" t="s">
        <v>244</v>
      </c>
      <c r="H159" s="210">
        <v>575</v>
      </c>
      <c r="I159" s="211"/>
      <c r="J159" s="212">
        <f>ROUND(I159*H159,2)</f>
        <v>0</v>
      </c>
      <c r="K159" s="208" t="s">
        <v>182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238</v>
      </c>
      <c r="AT159" s="217" t="s">
        <v>178</v>
      </c>
      <c r="AU159" s="217" t="s">
        <v>95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238</v>
      </c>
      <c r="BM159" s="217" t="s">
        <v>609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246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95</v>
      </c>
    </row>
    <row r="161" spans="1:65" s="2" customFormat="1" ht="24.2" customHeight="1">
      <c r="A161" s="32"/>
      <c r="B161" s="33"/>
      <c r="C161" s="206" t="s">
        <v>247</v>
      </c>
      <c r="D161" s="206" t="s">
        <v>178</v>
      </c>
      <c r="E161" s="207" t="s">
        <v>248</v>
      </c>
      <c r="F161" s="208" t="s">
        <v>249</v>
      </c>
      <c r="G161" s="209" t="s">
        <v>191</v>
      </c>
      <c r="H161" s="210">
        <v>880</v>
      </c>
      <c r="I161" s="211"/>
      <c r="J161" s="212">
        <f>ROUND(I161*H161,2)</f>
        <v>0</v>
      </c>
      <c r="K161" s="208" t="s">
        <v>182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238</v>
      </c>
      <c r="AT161" s="217" t="s">
        <v>178</v>
      </c>
      <c r="AU161" s="217" t="s">
        <v>95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238</v>
      </c>
      <c r="BM161" s="217" t="s">
        <v>610</v>
      </c>
    </row>
    <row r="162" spans="1:65" s="2" customFormat="1" ht="39">
      <c r="A162" s="32"/>
      <c r="B162" s="33"/>
      <c r="C162" s="34"/>
      <c r="D162" s="218" t="s">
        <v>185</v>
      </c>
      <c r="E162" s="34"/>
      <c r="F162" s="219" t="s">
        <v>251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95</v>
      </c>
    </row>
    <row r="163" spans="1:65" s="2" customFormat="1" ht="24.2" customHeight="1">
      <c r="A163" s="32"/>
      <c r="B163" s="33"/>
      <c r="C163" s="206" t="s">
        <v>252</v>
      </c>
      <c r="D163" s="206" t="s">
        <v>178</v>
      </c>
      <c r="E163" s="207" t="s">
        <v>253</v>
      </c>
      <c r="F163" s="208" t="s">
        <v>254</v>
      </c>
      <c r="G163" s="209" t="s">
        <v>255</v>
      </c>
      <c r="H163" s="210">
        <v>4</v>
      </c>
      <c r="I163" s="211"/>
      <c r="J163" s="212">
        <f>ROUND(I163*H163,2)</f>
        <v>0</v>
      </c>
      <c r="K163" s="208" t="s">
        <v>182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238</v>
      </c>
      <c r="AT163" s="217" t="s">
        <v>178</v>
      </c>
      <c r="AU163" s="217" t="s">
        <v>95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238</v>
      </c>
      <c r="BM163" s="217" t="s">
        <v>611</v>
      </c>
    </row>
    <row r="164" spans="1:65" s="2" customFormat="1" ht="29.25">
      <c r="A164" s="32"/>
      <c r="B164" s="33"/>
      <c r="C164" s="34"/>
      <c r="D164" s="218" t="s">
        <v>185</v>
      </c>
      <c r="E164" s="34"/>
      <c r="F164" s="219" t="s">
        <v>257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95</v>
      </c>
    </row>
    <row r="165" spans="1:65" s="2" customFormat="1" ht="24.2" customHeight="1">
      <c r="A165" s="32"/>
      <c r="B165" s="33"/>
      <c r="C165" s="206" t="s">
        <v>258</v>
      </c>
      <c r="D165" s="206" t="s">
        <v>178</v>
      </c>
      <c r="E165" s="207" t="s">
        <v>259</v>
      </c>
      <c r="F165" s="208" t="s">
        <v>260</v>
      </c>
      <c r="G165" s="209" t="s">
        <v>255</v>
      </c>
      <c r="H165" s="210">
        <v>10</v>
      </c>
      <c r="I165" s="211"/>
      <c r="J165" s="212">
        <f>ROUND(I165*H165,2)</f>
        <v>0</v>
      </c>
      <c r="K165" s="208" t="s">
        <v>182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8.8999999999999999E-3</v>
      </c>
      <c r="R165" s="215">
        <f>Q165*H165</f>
        <v>8.8999999999999996E-2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238</v>
      </c>
      <c r="AT165" s="217" t="s">
        <v>178</v>
      </c>
      <c r="AU165" s="217" t="s">
        <v>95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238</v>
      </c>
      <c r="BM165" s="217" t="s">
        <v>612</v>
      </c>
    </row>
    <row r="166" spans="1:65" s="2" customFormat="1" ht="19.5">
      <c r="A166" s="32"/>
      <c r="B166" s="33"/>
      <c r="C166" s="34"/>
      <c r="D166" s="218" t="s">
        <v>185</v>
      </c>
      <c r="E166" s="34"/>
      <c r="F166" s="219" t="s">
        <v>262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95</v>
      </c>
    </row>
    <row r="167" spans="1:65" s="2" customFormat="1" ht="24.2" customHeight="1">
      <c r="A167" s="32"/>
      <c r="B167" s="33"/>
      <c r="C167" s="206" t="s">
        <v>8</v>
      </c>
      <c r="D167" s="206" t="s">
        <v>178</v>
      </c>
      <c r="E167" s="207" t="s">
        <v>263</v>
      </c>
      <c r="F167" s="208" t="s">
        <v>264</v>
      </c>
      <c r="G167" s="209" t="s">
        <v>255</v>
      </c>
      <c r="H167" s="210">
        <v>12</v>
      </c>
      <c r="I167" s="211"/>
      <c r="J167" s="212">
        <f>ROUND(I167*H167,2)</f>
        <v>0</v>
      </c>
      <c r="K167" s="208" t="s">
        <v>182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3.8E-3</v>
      </c>
      <c r="R167" s="215">
        <f>Q167*H167</f>
        <v>4.5600000000000002E-2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183</v>
      </c>
      <c r="AT167" s="217" t="s">
        <v>178</v>
      </c>
      <c r="AU167" s="217" t="s">
        <v>95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183</v>
      </c>
      <c r="BM167" s="217" t="s">
        <v>613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266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95</v>
      </c>
    </row>
    <row r="169" spans="1:65" s="2" customFormat="1" ht="14.45" customHeight="1">
      <c r="A169" s="32"/>
      <c r="B169" s="33"/>
      <c r="C169" s="206" t="s">
        <v>267</v>
      </c>
      <c r="D169" s="206" t="s">
        <v>178</v>
      </c>
      <c r="E169" s="207" t="s">
        <v>268</v>
      </c>
      <c r="F169" s="208" t="s">
        <v>269</v>
      </c>
      <c r="G169" s="209" t="s">
        <v>255</v>
      </c>
      <c r="H169" s="210">
        <v>20</v>
      </c>
      <c r="I169" s="211"/>
      <c r="J169" s="212">
        <f>ROUND(I169*H169,2)</f>
        <v>0</v>
      </c>
      <c r="K169" s="208" t="s">
        <v>182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7.6E-3</v>
      </c>
      <c r="R169" s="215">
        <f>Q169*H169</f>
        <v>0.152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238</v>
      </c>
      <c r="AT169" s="217" t="s">
        <v>178</v>
      </c>
      <c r="AU169" s="217" t="s">
        <v>95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238</v>
      </c>
      <c r="BM169" s="217" t="s">
        <v>614</v>
      </c>
    </row>
    <row r="170" spans="1:65" s="2" customFormat="1" ht="11.25">
      <c r="A170" s="32"/>
      <c r="B170" s="33"/>
      <c r="C170" s="34"/>
      <c r="D170" s="218" t="s">
        <v>185</v>
      </c>
      <c r="E170" s="34"/>
      <c r="F170" s="219" t="s">
        <v>271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95</v>
      </c>
    </row>
    <row r="171" spans="1:65" s="2" customFormat="1" ht="24.2" customHeight="1">
      <c r="A171" s="32"/>
      <c r="B171" s="33"/>
      <c r="C171" s="206" t="s">
        <v>272</v>
      </c>
      <c r="D171" s="206" t="s">
        <v>178</v>
      </c>
      <c r="E171" s="207" t="s">
        <v>273</v>
      </c>
      <c r="F171" s="208" t="s">
        <v>274</v>
      </c>
      <c r="G171" s="209" t="s">
        <v>191</v>
      </c>
      <c r="H171" s="210">
        <v>500</v>
      </c>
      <c r="I171" s="211"/>
      <c r="J171" s="212">
        <f>ROUND(I171*H171,2)</f>
        <v>0</v>
      </c>
      <c r="K171" s="208" t="s">
        <v>182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1.9E-3</v>
      </c>
      <c r="R171" s="215">
        <f>Q171*H171</f>
        <v>0.95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238</v>
      </c>
      <c r="AT171" s="217" t="s">
        <v>178</v>
      </c>
      <c r="AU171" s="217" t="s">
        <v>95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238</v>
      </c>
      <c r="BM171" s="217" t="s">
        <v>615</v>
      </c>
    </row>
    <row r="172" spans="1:65" s="2" customFormat="1" ht="19.5">
      <c r="A172" s="32"/>
      <c r="B172" s="33"/>
      <c r="C172" s="34"/>
      <c r="D172" s="218" t="s">
        <v>185</v>
      </c>
      <c r="E172" s="34"/>
      <c r="F172" s="219" t="s">
        <v>276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95</v>
      </c>
    </row>
    <row r="173" spans="1:65" s="2" customFormat="1" ht="24.2" customHeight="1">
      <c r="A173" s="32"/>
      <c r="B173" s="33"/>
      <c r="C173" s="206" t="s">
        <v>277</v>
      </c>
      <c r="D173" s="206" t="s">
        <v>178</v>
      </c>
      <c r="E173" s="207" t="s">
        <v>278</v>
      </c>
      <c r="F173" s="208" t="s">
        <v>279</v>
      </c>
      <c r="G173" s="209" t="s">
        <v>255</v>
      </c>
      <c r="H173" s="210">
        <v>4</v>
      </c>
      <c r="I173" s="211"/>
      <c r="J173" s="212">
        <f>ROUND(I173*H173,2)</f>
        <v>0</v>
      </c>
      <c r="K173" s="208" t="s">
        <v>182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0.37640000000000001</v>
      </c>
      <c r="R173" s="215">
        <f>Q173*H173</f>
        <v>1.5056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238</v>
      </c>
      <c r="AT173" s="217" t="s">
        <v>178</v>
      </c>
      <c r="AU173" s="217" t="s">
        <v>95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238</v>
      </c>
      <c r="BM173" s="217" t="s">
        <v>616</v>
      </c>
    </row>
    <row r="174" spans="1:65" s="2" customFormat="1" ht="39">
      <c r="A174" s="32"/>
      <c r="B174" s="33"/>
      <c r="C174" s="34"/>
      <c r="D174" s="218" t="s">
        <v>185</v>
      </c>
      <c r="E174" s="34"/>
      <c r="F174" s="219" t="s">
        <v>281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95</v>
      </c>
    </row>
    <row r="175" spans="1:65" s="2" customFormat="1" ht="24.2" customHeight="1">
      <c r="A175" s="32"/>
      <c r="B175" s="33"/>
      <c r="C175" s="206" t="s">
        <v>282</v>
      </c>
      <c r="D175" s="206" t="s">
        <v>178</v>
      </c>
      <c r="E175" s="207" t="s">
        <v>283</v>
      </c>
      <c r="F175" s="208" t="s">
        <v>284</v>
      </c>
      <c r="G175" s="209" t="s">
        <v>255</v>
      </c>
      <c r="H175" s="210">
        <v>4</v>
      </c>
      <c r="I175" s="211"/>
      <c r="J175" s="212">
        <f>ROUND(I175*H175,2)</f>
        <v>0</v>
      </c>
      <c r="K175" s="208" t="s">
        <v>182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1.2E-4</v>
      </c>
      <c r="R175" s="215">
        <f>Q175*H175</f>
        <v>4.8000000000000001E-4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238</v>
      </c>
      <c r="AT175" s="217" t="s">
        <v>178</v>
      </c>
      <c r="AU175" s="217" t="s">
        <v>95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238</v>
      </c>
      <c r="BM175" s="217" t="s">
        <v>617</v>
      </c>
    </row>
    <row r="176" spans="1:65" s="2" customFormat="1" ht="39">
      <c r="A176" s="32"/>
      <c r="B176" s="33"/>
      <c r="C176" s="34"/>
      <c r="D176" s="218" t="s">
        <v>185</v>
      </c>
      <c r="E176" s="34"/>
      <c r="F176" s="219" t="s">
        <v>286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95</v>
      </c>
    </row>
    <row r="177" spans="1:65" s="2" customFormat="1" ht="24.2" customHeight="1">
      <c r="A177" s="32"/>
      <c r="B177" s="33"/>
      <c r="C177" s="206" t="s">
        <v>287</v>
      </c>
      <c r="D177" s="206" t="s">
        <v>178</v>
      </c>
      <c r="E177" s="207" t="s">
        <v>288</v>
      </c>
      <c r="F177" s="208" t="s">
        <v>289</v>
      </c>
      <c r="G177" s="209" t="s">
        <v>191</v>
      </c>
      <c r="H177" s="210">
        <v>880</v>
      </c>
      <c r="I177" s="211"/>
      <c r="J177" s="212">
        <f>ROUND(I177*H177,2)</f>
        <v>0</v>
      </c>
      <c r="K177" s="208" t="s">
        <v>182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238</v>
      </c>
      <c r="AT177" s="217" t="s">
        <v>178</v>
      </c>
      <c r="AU177" s="217" t="s">
        <v>95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238</v>
      </c>
      <c r="BM177" s="217" t="s">
        <v>618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291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95</v>
      </c>
    </row>
    <row r="179" spans="1:65" s="2" customFormat="1" ht="14.45" customHeight="1">
      <c r="A179" s="32"/>
      <c r="B179" s="33"/>
      <c r="C179" s="206" t="s">
        <v>7</v>
      </c>
      <c r="D179" s="206" t="s">
        <v>178</v>
      </c>
      <c r="E179" s="207" t="s">
        <v>292</v>
      </c>
      <c r="F179" s="208" t="s">
        <v>293</v>
      </c>
      <c r="G179" s="209" t="s">
        <v>210</v>
      </c>
      <c r="H179" s="210">
        <v>92</v>
      </c>
      <c r="I179" s="211"/>
      <c r="J179" s="212">
        <f>ROUND(I179*H179,2)</f>
        <v>0</v>
      </c>
      <c r="K179" s="208" t="s">
        <v>182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238</v>
      </c>
      <c r="AT179" s="217" t="s">
        <v>178</v>
      </c>
      <c r="AU179" s="217" t="s">
        <v>95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238</v>
      </c>
      <c r="BM179" s="217" t="s">
        <v>619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295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95</v>
      </c>
    </row>
    <row r="181" spans="1:65" s="2" customFormat="1" ht="24.2" customHeight="1">
      <c r="A181" s="32"/>
      <c r="B181" s="33"/>
      <c r="C181" s="206" t="s">
        <v>296</v>
      </c>
      <c r="D181" s="206" t="s">
        <v>178</v>
      </c>
      <c r="E181" s="207" t="s">
        <v>297</v>
      </c>
      <c r="F181" s="208" t="s">
        <v>298</v>
      </c>
      <c r="G181" s="209" t="s">
        <v>210</v>
      </c>
      <c r="H181" s="210">
        <v>1840</v>
      </c>
      <c r="I181" s="211"/>
      <c r="J181" s="212">
        <f>ROUND(I181*H181,2)</f>
        <v>0</v>
      </c>
      <c r="K181" s="208" t="s">
        <v>182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238</v>
      </c>
      <c r="AT181" s="217" t="s">
        <v>178</v>
      </c>
      <c r="AU181" s="217" t="s">
        <v>95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238</v>
      </c>
      <c r="BM181" s="217" t="s">
        <v>620</v>
      </c>
    </row>
    <row r="182" spans="1:65" s="2" customFormat="1" ht="19.5">
      <c r="A182" s="32"/>
      <c r="B182" s="33"/>
      <c r="C182" s="34"/>
      <c r="D182" s="218" t="s">
        <v>185</v>
      </c>
      <c r="E182" s="34"/>
      <c r="F182" s="219" t="s">
        <v>300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95</v>
      </c>
    </row>
    <row r="183" spans="1:65" s="2" customFormat="1" ht="14.45" customHeight="1">
      <c r="A183" s="32"/>
      <c r="B183" s="33"/>
      <c r="C183" s="206" t="s">
        <v>301</v>
      </c>
      <c r="D183" s="206" t="s">
        <v>178</v>
      </c>
      <c r="E183" s="207" t="s">
        <v>302</v>
      </c>
      <c r="F183" s="208" t="s">
        <v>303</v>
      </c>
      <c r="G183" s="209" t="s">
        <v>244</v>
      </c>
      <c r="H183" s="210">
        <v>575</v>
      </c>
      <c r="I183" s="211"/>
      <c r="J183" s="212">
        <f>ROUND(I183*H183,2)</f>
        <v>0</v>
      </c>
      <c r="K183" s="208" t="s">
        <v>182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238</v>
      </c>
      <c r="AT183" s="217" t="s">
        <v>178</v>
      </c>
      <c r="AU183" s="217" t="s">
        <v>95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238</v>
      </c>
      <c r="BM183" s="217" t="s">
        <v>621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305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95</v>
      </c>
    </row>
    <row r="185" spans="1:65" s="2" customFormat="1" ht="14.45" customHeight="1">
      <c r="A185" s="32"/>
      <c r="B185" s="33"/>
      <c r="C185" s="206" t="s">
        <v>306</v>
      </c>
      <c r="D185" s="206" t="s">
        <v>178</v>
      </c>
      <c r="E185" s="207" t="s">
        <v>307</v>
      </c>
      <c r="F185" s="208" t="s">
        <v>308</v>
      </c>
      <c r="G185" s="209" t="s">
        <v>244</v>
      </c>
      <c r="H185" s="210">
        <v>575</v>
      </c>
      <c r="I185" s="211"/>
      <c r="J185" s="212">
        <f>ROUND(I185*H185,2)</f>
        <v>0</v>
      </c>
      <c r="K185" s="208" t="s">
        <v>182</v>
      </c>
      <c r="L185" s="35"/>
      <c r="M185" s="213" t="s">
        <v>1</v>
      </c>
      <c r="N185" s="214" t="s">
        <v>51</v>
      </c>
      <c r="O185" s="69"/>
      <c r="P185" s="215">
        <f>O185*H185</f>
        <v>0</v>
      </c>
      <c r="Q185" s="215">
        <v>2.5000000000000001E-5</v>
      </c>
      <c r="R185" s="215">
        <f>Q185*H185</f>
        <v>1.4375000000000001E-2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238</v>
      </c>
      <c r="AT185" s="217" t="s">
        <v>178</v>
      </c>
      <c r="AU185" s="217" t="s">
        <v>95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238</v>
      </c>
      <c r="BM185" s="217" t="s">
        <v>622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310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95</v>
      </c>
    </row>
    <row r="187" spans="1:65" s="2" customFormat="1" ht="14.45" customHeight="1">
      <c r="A187" s="32"/>
      <c r="B187" s="33"/>
      <c r="C187" s="223" t="s">
        <v>311</v>
      </c>
      <c r="D187" s="223" t="s">
        <v>195</v>
      </c>
      <c r="E187" s="224" t="s">
        <v>312</v>
      </c>
      <c r="F187" s="225" t="s">
        <v>313</v>
      </c>
      <c r="G187" s="226" t="s">
        <v>314</v>
      </c>
      <c r="H187" s="227">
        <v>57.5</v>
      </c>
      <c r="I187" s="228"/>
      <c r="J187" s="229">
        <f>ROUND(I187*H187,2)</f>
        <v>0</v>
      </c>
      <c r="K187" s="225" t="s">
        <v>182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1E-3</v>
      </c>
      <c r="R187" s="215">
        <f>Q187*H187</f>
        <v>5.7500000000000002E-2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95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623</v>
      </c>
    </row>
    <row r="188" spans="1:65" s="2" customFormat="1" ht="11.25">
      <c r="A188" s="32"/>
      <c r="B188" s="33"/>
      <c r="C188" s="34"/>
      <c r="D188" s="218" t="s">
        <v>185</v>
      </c>
      <c r="E188" s="34"/>
      <c r="F188" s="219" t="s">
        <v>313</v>
      </c>
      <c r="G188" s="34"/>
      <c r="H188" s="34"/>
      <c r="I188" s="176"/>
      <c r="J188" s="34"/>
      <c r="K188" s="34"/>
      <c r="L188" s="35"/>
      <c r="M188" s="233"/>
      <c r="N188" s="234"/>
      <c r="O188" s="235"/>
      <c r="P188" s="235"/>
      <c r="Q188" s="235"/>
      <c r="R188" s="235"/>
      <c r="S188" s="235"/>
      <c r="T188" s="23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95</v>
      </c>
    </row>
    <row r="189" spans="1:65" s="2" customFormat="1" ht="6.95" customHeight="1">
      <c r="A189" s="3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35"/>
      <c r="M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</row>
  </sheetData>
  <sheetProtection algorithmName="SHA-512" hashValue="kdJGfLoTDbrnOALPDK8ViRIpX4/uVX+zUfsn/XvjrgLtkY2MGemPiyzG+jxL6kkgno+Xl0Go13fLF7QNtNM5/A==" saltValue="gyFTdCPLj3ZvEfHeCDN++8a7Gr+pekd3GOIWd7r7zPkTElfbKP4HqTXNjdrSIE+MF5w2fqfFiq7bz7un2/xY4w==" spinCount="100000" sheet="1" objects="1" scenarios="1" formatColumns="0" formatRows="0" autoFilter="0"/>
  <autoFilter ref="C130:K188" xr:uid="{00000000-0009-0000-0000-00000A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125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>
      <c r="A9" s="32"/>
      <c r="B9" s="35"/>
      <c r="C9" s="32"/>
      <c r="D9" s="32"/>
      <c r="E9" s="286" t="s">
        <v>624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SUM(BE129:BE194)),  2)</f>
        <v>0</v>
      </c>
      <c r="G35" s="32"/>
      <c r="H35" s="32"/>
      <c r="I35" s="137">
        <v>0.21</v>
      </c>
      <c r="J35" s="136">
        <f>ROUND(((SUM(BE102:BE109) + SUM(BE129:BE194))*I35),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SUM(BF129:BF194)),  2)</f>
        <v>0</v>
      </c>
      <c r="G36" s="32"/>
      <c r="H36" s="32"/>
      <c r="I36" s="137">
        <v>0.15</v>
      </c>
      <c r="J36" s="136">
        <f>ROUND(((SUM(BF102:BF109) + SUM(BF129:BF194))*I36),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SUM(BG129:BG194)),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SUM(BH129:BH194)),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SUM(BI129:BI194)),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>
      <c r="A87" s="32"/>
      <c r="B87" s="33"/>
      <c r="C87" s="34"/>
      <c r="D87" s="34"/>
      <c r="E87" s="241" t="str">
        <f>E9</f>
        <v>SO 02.52 - Oprava rozvodu 6kV - úsek mezi TS 910 - STS Příbor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318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9" customFormat="1" ht="24.95" customHeight="1">
      <c r="B99" s="159"/>
      <c r="C99" s="160"/>
      <c r="D99" s="161" t="s">
        <v>319</v>
      </c>
      <c r="E99" s="162"/>
      <c r="F99" s="162"/>
      <c r="G99" s="162"/>
      <c r="H99" s="162"/>
      <c r="I99" s="162"/>
      <c r="J99" s="163">
        <f>J138</f>
        <v>0</v>
      </c>
      <c r="K99" s="160"/>
      <c r="L99" s="164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75" customHeight="1">
      <c r="A121" s="32"/>
      <c r="B121" s="33"/>
      <c r="C121" s="34"/>
      <c r="D121" s="34"/>
      <c r="E121" s="241" t="str">
        <f>E9</f>
        <v>SO 02.52 - Oprava rozvodu 6kV - úsek mezi TS 910 - STS Příbor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P130+P138</f>
        <v>0</v>
      </c>
      <c r="Q129" s="77"/>
      <c r="R129" s="187">
        <f>R130+R138</f>
        <v>24.375</v>
      </c>
      <c r="S129" s="77"/>
      <c r="T129" s="188">
        <f>T130+T138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BK130+BK138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174</v>
      </c>
      <c r="F130" s="193" t="s">
        <v>175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24.375</v>
      </c>
      <c r="S130" s="198"/>
      <c r="T130" s="200">
        <f>T131</f>
        <v>0</v>
      </c>
      <c r="AR130" s="201" t="s">
        <v>21</v>
      </c>
      <c r="AT130" s="202" t="s">
        <v>85</v>
      </c>
      <c r="AU130" s="202" t="s">
        <v>86</v>
      </c>
      <c r="AY130" s="201" t="s">
        <v>176</v>
      </c>
      <c r="BK130" s="203">
        <f>BK131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207</v>
      </c>
      <c r="F131" s="204" t="s">
        <v>320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24.375</v>
      </c>
      <c r="S131" s="198"/>
      <c r="T131" s="200">
        <f>SUM(T132:T137)</f>
        <v>0</v>
      </c>
      <c r="AR131" s="201" t="s">
        <v>21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24.2" customHeight="1">
      <c r="A132" s="32"/>
      <c r="B132" s="33"/>
      <c r="C132" s="206" t="s">
        <v>21</v>
      </c>
      <c r="D132" s="206" t="s">
        <v>178</v>
      </c>
      <c r="E132" s="207" t="s">
        <v>321</v>
      </c>
      <c r="F132" s="208" t="s">
        <v>322</v>
      </c>
      <c r="G132" s="209" t="s">
        <v>244</v>
      </c>
      <c r="H132" s="210">
        <v>50</v>
      </c>
      <c r="I132" s="211"/>
      <c r="J132" s="212">
        <f>ROUND(I132*H132,2)</f>
        <v>0</v>
      </c>
      <c r="K132" s="208" t="s">
        <v>323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183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183</v>
      </c>
      <c r="BM132" s="217" t="s">
        <v>625</v>
      </c>
    </row>
    <row r="133" spans="1:65" s="2" customFormat="1" ht="48.75">
      <c r="A133" s="32"/>
      <c r="B133" s="33"/>
      <c r="C133" s="34"/>
      <c r="D133" s="218" t="s">
        <v>185</v>
      </c>
      <c r="E133" s="34"/>
      <c r="F133" s="219" t="s">
        <v>325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24.2" customHeight="1">
      <c r="A134" s="32"/>
      <c r="B134" s="33"/>
      <c r="C134" s="206" t="s">
        <v>95</v>
      </c>
      <c r="D134" s="206" t="s">
        <v>178</v>
      </c>
      <c r="E134" s="207" t="s">
        <v>326</v>
      </c>
      <c r="F134" s="208" t="s">
        <v>327</v>
      </c>
      <c r="G134" s="209" t="s">
        <v>181</v>
      </c>
      <c r="H134" s="210">
        <v>18.75</v>
      </c>
      <c r="I134" s="211"/>
      <c r="J134" s="212">
        <f>ROUND(I134*H134,2)</f>
        <v>0</v>
      </c>
      <c r="K134" s="208" t="s">
        <v>323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626</v>
      </c>
    </row>
    <row r="135" spans="1:65" s="2" customFormat="1" ht="48.75">
      <c r="A135" s="32"/>
      <c r="B135" s="33"/>
      <c r="C135" s="34"/>
      <c r="D135" s="218" t="s">
        <v>185</v>
      </c>
      <c r="E135" s="34"/>
      <c r="F135" s="219" t="s">
        <v>329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24.2" customHeight="1">
      <c r="A136" s="32"/>
      <c r="B136" s="33"/>
      <c r="C136" s="223" t="s">
        <v>194</v>
      </c>
      <c r="D136" s="223" t="s">
        <v>195</v>
      </c>
      <c r="E136" s="224" t="s">
        <v>330</v>
      </c>
      <c r="F136" s="225" t="s">
        <v>331</v>
      </c>
      <c r="G136" s="226" t="s">
        <v>210</v>
      </c>
      <c r="H136" s="227">
        <v>24.375</v>
      </c>
      <c r="I136" s="228"/>
      <c r="J136" s="229">
        <f>ROUND(I136*H136,2)</f>
        <v>0</v>
      </c>
      <c r="K136" s="225" t="s">
        <v>323</v>
      </c>
      <c r="L136" s="230"/>
      <c r="M136" s="231" t="s">
        <v>1</v>
      </c>
      <c r="N136" s="232" t="s">
        <v>51</v>
      </c>
      <c r="O136" s="69"/>
      <c r="P136" s="215">
        <f>O136*H136</f>
        <v>0</v>
      </c>
      <c r="Q136" s="215">
        <v>1</v>
      </c>
      <c r="R136" s="215">
        <f>Q136*H136</f>
        <v>24.375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198</v>
      </c>
      <c r="AT136" s="217" t="s">
        <v>195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183</v>
      </c>
      <c r="BM136" s="217" t="s">
        <v>627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333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5.9" customHeight="1">
      <c r="B138" s="190"/>
      <c r="C138" s="191"/>
      <c r="D138" s="192" t="s">
        <v>85</v>
      </c>
      <c r="E138" s="193" t="s">
        <v>334</v>
      </c>
      <c r="F138" s="193" t="s">
        <v>335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SUM(P139:P194)</f>
        <v>0</v>
      </c>
      <c r="Q138" s="198"/>
      <c r="R138" s="199">
        <f>SUM(R139:R194)</f>
        <v>0</v>
      </c>
      <c r="S138" s="198"/>
      <c r="T138" s="200">
        <f>SUM(T139:T194)</f>
        <v>0</v>
      </c>
      <c r="AR138" s="201" t="s">
        <v>183</v>
      </c>
      <c r="AT138" s="202" t="s">
        <v>85</v>
      </c>
      <c r="AU138" s="202" t="s">
        <v>86</v>
      </c>
      <c r="AY138" s="201" t="s">
        <v>176</v>
      </c>
      <c r="BK138" s="203">
        <f>SUM(BK139:BK194)</f>
        <v>0</v>
      </c>
    </row>
    <row r="139" spans="1:65" s="2" customFormat="1" ht="37.9" customHeight="1">
      <c r="A139" s="32"/>
      <c r="B139" s="33"/>
      <c r="C139" s="206" t="s">
        <v>183</v>
      </c>
      <c r="D139" s="206" t="s">
        <v>178</v>
      </c>
      <c r="E139" s="207" t="s">
        <v>336</v>
      </c>
      <c r="F139" s="208" t="s">
        <v>337</v>
      </c>
      <c r="G139" s="209" t="s">
        <v>255</v>
      </c>
      <c r="H139" s="210">
        <v>2</v>
      </c>
      <c r="I139" s="211"/>
      <c r="J139" s="212">
        <f>ROUND(I139*H139,2)</f>
        <v>0</v>
      </c>
      <c r="K139" s="208" t="s">
        <v>323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338</v>
      </c>
      <c r="AT139" s="217" t="s">
        <v>178</v>
      </c>
      <c r="AU139" s="217" t="s">
        <v>21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338</v>
      </c>
      <c r="BM139" s="217" t="s">
        <v>628</v>
      </c>
    </row>
    <row r="140" spans="1:65" s="2" customFormat="1" ht="39">
      <c r="A140" s="32"/>
      <c r="B140" s="33"/>
      <c r="C140" s="34"/>
      <c r="D140" s="218" t="s">
        <v>185</v>
      </c>
      <c r="E140" s="34"/>
      <c r="F140" s="219" t="s">
        <v>340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21</v>
      </c>
    </row>
    <row r="141" spans="1:65" s="2" customFormat="1" ht="37.9" customHeight="1">
      <c r="A141" s="32"/>
      <c r="B141" s="33"/>
      <c r="C141" s="223" t="s">
        <v>207</v>
      </c>
      <c r="D141" s="223" t="s">
        <v>195</v>
      </c>
      <c r="E141" s="224" t="s">
        <v>341</v>
      </c>
      <c r="F141" s="225" t="s">
        <v>342</v>
      </c>
      <c r="G141" s="226" t="s">
        <v>255</v>
      </c>
      <c r="H141" s="227">
        <v>2</v>
      </c>
      <c r="I141" s="228"/>
      <c r="J141" s="229">
        <f>ROUND(I141*H141,2)</f>
        <v>0</v>
      </c>
      <c r="K141" s="225" t="s">
        <v>323</v>
      </c>
      <c r="L141" s="230"/>
      <c r="M141" s="231" t="s">
        <v>1</v>
      </c>
      <c r="N141" s="232" t="s">
        <v>51</v>
      </c>
      <c r="O141" s="69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7" t="s">
        <v>315</v>
      </c>
      <c r="AT141" s="217" t="s">
        <v>195</v>
      </c>
      <c r="AU141" s="217" t="s">
        <v>21</v>
      </c>
      <c r="AY141" s="14" t="s">
        <v>176</v>
      </c>
      <c r="BE141" s="112">
        <f>IF(N141="základní",J141,0)</f>
        <v>0</v>
      </c>
      <c r="BF141" s="112">
        <f>IF(N141="snížená",J141,0)</f>
        <v>0</v>
      </c>
      <c r="BG141" s="112">
        <f>IF(N141="zákl. přenesená",J141,0)</f>
        <v>0</v>
      </c>
      <c r="BH141" s="112">
        <f>IF(N141="sníž. přenesená",J141,0)</f>
        <v>0</v>
      </c>
      <c r="BI141" s="112">
        <f>IF(N141="nulová",J141,0)</f>
        <v>0</v>
      </c>
      <c r="BJ141" s="14" t="s">
        <v>21</v>
      </c>
      <c r="BK141" s="112">
        <f>ROUND(I141*H141,2)</f>
        <v>0</v>
      </c>
      <c r="BL141" s="14" t="s">
        <v>315</v>
      </c>
      <c r="BM141" s="217" t="s">
        <v>629</v>
      </c>
    </row>
    <row r="142" spans="1:65" s="2" customFormat="1" ht="19.5">
      <c r="A142" s="32"/>
      <c r="B142" s="33"/>
      <c r="C142" s="34"/>
      <c r="D142" s="218" t="s">
        <v>185</v>
      </c>
      <c r="E142" s="34"/>
      <c r="F142" s="219" t="s">
        <v>342</v>
      </c>
      <c r="G142" s="34"/>
      <c r="H142" s="34"/>
      <c r="I142" s="176"/>
      <c r="J142" s="34"/>
      <c r="K142" s="34"/>
      <c r="L142" s="35"/>
      <c r="M142" s="220"/>
      <c r="N142" s="22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4" t="s">
        <v>185</v>
      </c>
      <c r="AU142" s="14" t="s">
        <v>21</v>
      </c>
    </row>
    <row r="143" spans="1:65" s="2" customFormat="1" ht="24.2" customHeight="1">
      <c r="A143" s="32"/>
      <c r="B143" s="33"/>
      <c r="C143" s="206" t="s">
        <v>213</v>
      </c>
      <c r="D143" s="206" t="s">
        <v>178</v>
      </c>
      <c r="E143" s="207" t="s">
        <v>344</v>
      </c>
      <c r="F143" s="208" t="s">
        <v>345</v>
      </c>
      <c r="G143" s="209" t="s">
        <v>191</v>
      </c>
      <c r="H143" s="210">
        <v>1030</v>
      </c>
      <c r="I143" s="211"/>
      <c r="J143" s="212">
        <f>ROUND(I143*H143,2)</f>
        <v>0</v>
      </c>
      <c r="K143" s="208" t="s">
        <v>323</v>
      </c>
      <c r="L143" s="35"/>
      <c r="M143" s="213" t="s">
        <v>1</v>
      </c>
      <c r="N143" s="214" t="s">
        <v>51</v>
      </c>
      <c r="O143" s="69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7" t="s">
        <v>338</v>
      </c>
      <c r="AT143" s="217" t="s">
        <v>178</v>
      </c>
      <c r="AU143" s="217" t="s">
        <v>21</v>
      </c>
      <c r="AY143" s="14" t="s">
        <v>176</v>
      </c>
      <c r="BE143" s="112">
        <f>IF(N143="základní",J143,0)</f>
        <v>0</v>
      </c>
      <c r="BF143" s="112">
        <f>IF(N143="snížená",J143,0)</f>
        <v>0</v>
      </c>
      <c r="BG143" s="112">
        <f>IF(N143="zákl. přenesená",J143,0)</f>
        <v>0</v>
      </c>
      <c r="BH143" s="112">
        <f>IF(N143="sníž. přenesená",J143,0)</f>
        <v>0</v>
      </c>
      <c r="BI143" s="112">
        <f>IF(N143="nulová",J143,0)</f>
        <v>0</v>
      </c>
      <c r="BJ143" s="14" t="s">
        <v>21</v>
      </c>
      <c r="BK143" s="112">
        <f>ROUND(I143*H143,2)</f>
        <v>0</v>
      </c>
      <c r="BL143" s="14" t="s">
        <v>338</v>
      </c>
      <c r="BM143" s="217" t="s">
        <v>630</v>
      </c>
    </row>
    <row r="144" spans="1:65" s="2" customFormat="1" ht="19.5">
      <c r="A144" s="32"/>
      <c r="B144" s="33"/>
      <c r="C144" s="34"/>
      <c r="D144" s="218" t="s">
        <v>185</v>
      </c>
      <c r="E144" s="34"/>
      <c r="F144" s="219" t="s">
        <v>347</v>
      </c>
      <c r="G144" s="34"/>
      <c r="H144" s="34"/>
      <c r="I144" s="176"/>
      <c r="J144" s="34"/>
      <c r="K144" s="34"/>
      <c r="L144" s="35"/>
      <c r="M144" s="220"/>
      <c r="N144" s="221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4" t="s">
        <v>185</v>
      </c>
      <c r="AU144" s="14" t="s">
        <v>21</v>
      </c>
    </row>
    <row r="145" spans="1:65" s="2" customFormat="1" ht="24.2" customHeight="1">
      <c r="A145" s="32"/>
      <c r="B145" s="33"/>
      <c r="C145" s="223" t="s">
        <v>218</v>
      </c>
      <c r="D145" s="223" t="s">
        <v>195</v>
      </c>
      <c r="E145" s="224" t="s">
        <v>348</v>
      </c>
      <c r="F145" s="225" t="s">
        <v>349</v>
      </c>
      <c r="G145" s="226" t="s">
        <v>191</v>
      </c>
      <c r="H145" s="227">
        <v>1030</v>
      </c>
      <c r="I145" s="228"/>
      <c r="J145" s="229">
        <f>ROUND(I145*H145,2)</f>
        <v>0</v>
      </c>
      <c r="K145" s="225" t="s">
        <v>323</v>
      </c>
      <c r="L145" s="230"/>
      <c r="M145" s="231" t="s">
        <v>1</v>
      </c>
      <c r="N145" s="232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315</v>
      </c>
      <c r="AT145" s="217" t="s">
        <v>195</v>
      </c>
      <c r="AU145" s="217" t="s">
        <v>21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315</v>
      </c>
      <c r="BM145" s="217" t="s">
        <v>631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349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21</v>
      </c>
    </row>
    <row r="147" spans="1:65" s="2" customFormat="1" ht="24.2" customHeight="1">
      <c r="A147" s="32"/>
      <c r="B147" s="33"/>
      <c r="C147" s="206" t="s">
        <v>198</v>
      </c>
      <c r="D147" s="206" t="s">
        <v>178</v>
      </c>
      <c r="E147" s="207" t="s">
        <v>351</v>
      </c>
      <c r="F147" s="208" t="s">
        <v>352</v>
      </c>
      <c r="G147" s="209" t="s">
        <v>255</v>
      </c>
      <c r="H147" s="210">
        <v>3</v>
      </c>
      <c r="I147" s="211"/>
      <c r="J147" s="212">
        <f>ROUND(I147*H147,2)</f>
        <v>0</v>
      </c>
      <c r="K147" s="208" t="s">
        <v>323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338</v>
      </c>
      <c r="AT147" s="217" t="s">
        <v>178</v>
      </c>
      <c r="AU147" s="217" t="s">
        <v>21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338</v>
      </c>
      <c r="BM147" s="217" t="s">
        <v>632</v>
      </c>
    </row>
    <row r="148" spans="1:65" s="2" customFormat="1" ht="19.5">
      <c r="A148" s="32"/>
      <c r="B148" s="33"/>
      <c r="C148" s="34"/>
      <c r="D148" s="218" t="s">
        <v>185</v>
      </c>
      <c r="E148" s="34"/>
      <c r="F148" s="219" t="s">
        <v>354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21</v>
      </c>
    </row>
    <row r="149" spans="1:65" s="2" customFormat="1" ht="37.9" customHeight="1">
      <c r="A149" s="32"/>
      <c r="B149" s="33"/>
      <c r="C149" s="223" t="s">
        <v>227</v>
      </c>
      <c r="D149" s="223" t="s">
        <v>195</v>
      </c>
      <c r="E149" s="224" t="s">
        <v>355</v>
      </c>
      <c r="F149" s="225" t="s">
        <v>356</v>
      </c>
      <c r="G149" s="226" t="s">
        <v>255</v>
      </c>
      <c r="H149" s="227">
        <v>3</v>
      </c>
      <c r="I149" s="228"/>
      <c r="J149" s="229">
        <f>ROUND(I149*H149,2)</f>
        <v>0</v>
      </c>
      <c r="K149" s="225" t="s">
        <v>323</v>
      </c>
      <c r="L149" s="230"/>
      <c r="M149" s="231" t="s">
        <v>1</v>
      </c>
      <c r="N149" s="232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315</v>
      </c>
      <c r="AT149" s="217" t="s">
        <v>195</v>
      </c>
      <c r="AU149" s="217" t="s">
        <v>21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315</v>
      </c>
      <c r="BM149" s="217" t="s">
        <v>633</v>
      </c>
    </row>
    <row r="150" spans="1:65" s="2" customFormat="1" ht="29.25">
      <c r="A150" s="32"/>
      <c r="B150" s="33"/>
      <c r="C150" s="34"/>
      <c r="D150" s="218" t="s">
        <v>185</v>
      </c>
      <c r="E150" s="34"/>
      <c r="F150" s="219" t="s">
        <v>356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21</v>
      </c>
    </row>
    <row r="151" spans="1:65" s="2" customFormat="1" ht="24.2" customHeight="1">
      <c r="A151" s="32"/>
      <c r="B151" s="33"/>
      <c r="C151" s="206" t="s">
        <v>26</v>
      </c>
      <c r="D151" s="206" t="s">
        <v>178</v>
      </c>
      <c r="E151" s="207" t="s">
        <v>358</v>
      </c>
      <c r="F151" s="208" t="s">
        <v>359</v>
      </c>
      <c r="G151" s="209" t="s">
        <v>255</v>
      </c>
      <c r="H151" s="210">
        <v>2</v>
      </c>
      <c r="I151" s="211"/>
      <c r="J151" s="212">
        <f>ROUND(I151*H151,2)</f>
        <v>0</v>
      </c>
      <c r="K151" s="208" t="s">
        <v>323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338</v>
      </c>
      <c r="AT151" s="217" t="s">
        <v>178</v>
      </c>
      <c r="AU151" s="217" t="s">
        <v>21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338</v>
      </c>
      <c r="BM151" s="217" t="s">
        <v>634</v>
      </c>
    </row>
    <row r="152" spans="1:65" s="2" customFormat="1" ht="19.5">
      <c r="A152" s="32"/>
      <c r="B152" s="33"/>
      <c r="C152" s="34"/>
      <c r="D152" s="218" t="s">
        <v>185</v>
      </c>
      <c r="E152" s="34"/>
      <c r="F152" s="219" t="s">
        <v>361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21</v>
      </c>
    </row>
    <row r="153" spans="1:65" s="2" customFormat="1" ht="37.9" customHeight="1">
      <c r="A153" s="32"/>
      <c r="B153" s="33"/>
      <c r="C153" s="223" t="s">
        <v>241</v>
      </c>
      <c r="D153" s="223" t="s">
        <v>195</v>
      </c>
      <c r="E153" s="224" t="s">
        <v>362</v>
      </c>
      <c r="F153" s="225" t="s">
        <v>363</v>
      </c>
      <c r="G153" s="226" t="s">
        <v>255</v>
      </c>
      <c r="H153" s="227">
        <v>2</v>
      </c>
      <c r="I153" s="228"/>
      <c r="J153" s="229">
        <f>ROUND(I153*H153,2)</f>
        <v>0</v>
      </c>
      <c r="K153" s="225" t="s">
        <v>323</v>
      </c>
      <c r="L153" s="230"/>
      <c r="M153" s="231" t="s">
        <v>1</v>
      </c>
      <c r="N153" s="232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315</v>
      </c>
      <c r="AT153" s="217" t="s">
        <v>195</v>
      </c>
      <c r="AU153" s="217" t="s">
        <v>21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315</v>
      </c>
      <c r="BM153" s="217" t="s">
        <v>635</v>
      </c>
    </row>
    <row r="154" spans="1:65" s="2" customFormat="1" ht="29.25">
      <c r="A154" s="32"/>
      <c r="B154" s="33"/>
      <c r="C154" s="34"/>
      <c r="D154" s="218" t="s">
        <v>185</v>
      </c>
      <c r="E154" s="34"/>
      <c r="F154" s="219" t="s">
        <v>363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21</v>
      </c>
    </row>
    <row r="155" spans="1:65" s="2" customFormat="1" ht="24.2" customHeight="1">
      <c r="A155" s="32"/>
      <c r="B155" s="33"/>
      <c r="C155" s="206" t="s">
        <v>247</v>
      </c>
      <c r="D155" s="206" t="s">
        <v>178</v>
      </c>
      <c r="E155" s="207" t="s">
        <v>365</v>
      </c>
      <c r="F155" s="208" t="s">
        <v>366</v>
      </c>
      <c r="G155" s="209" t="s">
        <v>191</v>
      </c>
      <c r="H155" s="210">
        <v>15</v>
      </c>
      <c r="I155" s="211"/>
      <c r="J155" s="212">
        <f>ROUND(I155*H155,2)</f>
        <v>0</v>
      </c>
      <c r="K155" s="208" t="s">
        <v>323</v>
      </c>
      <c r="L155" s="35"/>
      <c r="M155" s="213" t="s">
        <v>1</v>
      </c>
      <c r="N155" s="214" t="s">
        <v>51</v>
      </c>
      <c r="O155" s="69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7" t="s">
        <v>338</v>
      </c>
      <c r="AT155" s="217" t="s">
        <v>178</v>
      </c>
      <c r="AU155" s="217" t="s">
        <v>21</v>
      </c>
      <c r="AY155" s="14" t="s">
        <v>176</v>
      </c>
      <c r="BE155" s="112">
        <f>IF(N155="základní",J155,0)</f>
        <v>0</v>
      </c>
      <c r="BF155" s="112">
        <f>IF(N155="snížená",J155,0)</f>
        <v>0</v>
      </c>
      <c r="BG155" s="112">
        <f>IF(N155="zákl. přenesená",J155,0)</f>
        <v>0</v>
      </c>
      <c r="BH155" s="112">
        <f>IF(N155="sníž. přenesená",J155,0)</f>
        <v>0</v>
      </c>
      <c r="BI155" s="112">
        <f>IF(N155="nulová",J155,0)</f>
        <v>0</v>
      </c>
      <c r="BJ155" s="14" t="s">
        <v>21</v>
      </c>
      <c r="BK155" s="112">
        <f>ROUND(I155*H155,2)</f>
        <v>0</v>
      </c>
      <c r="BL155" s="14" t="s">
        <v>338</v>
      </c>
      <c r="BM155" s="217" t="s">
        <v>636</v>
      </c>
    </row>
    <row r="156" spans="1:65" s="2" customFormat="1" ht="19.5">
      <c r="A156" s="32"/>
      <c r="B156" s="33"/>
      <c r="C156" s="34"/>
      <c r="D156" s="218" t="s">
        <v>185</v>
      </c>
      <c r="E156" s="34"/>
      <c r="F156" s="219" t="s">
        <v>366</v>
      </c>
      <c r="G156" s="34"/>
      <c r="H156" s="34"/>
      <c r="I156" s="176"/>
      <c r="J156" s="34"/>
      <c r="K156" s="34"/>
      <c r="L156" s="35"/>
      <c r="M156" s="220"/>
      <c r="N156" s="22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4" t="s">
        <v>185</v>
      </c>
      <c r="AU156" s="14" t="s">
        <v>21</v>
      </c>
    </row>
    <row r="157" spans="1:65" s="2" customFormat="1" ht="24.2" customHeight="1">
      <c r="A157" s="32"/>
      <c r="B157" s="33"/>
      <c r="C157" s="206" t="s">
        <v>252</v>
      </c>
      <c r="D157" s="206" t="s">
        <v>178</v>
      </c>
      <c r="E157" s="207" t="s">
        <v>368</v>
      </c>
      <c r="F157" s="208" t="s">
        <v>369</v>
      </c>
      <c r="G157" s="209" t="s">
        <v>191</v>
      </c>
      <c r="H157" s="210">
        <v>15</v>
      </c>
      <c r="I157" s="211"/>
      <c r="J157" s="212">
        <f>ROUND(I157*H157,2)</f>
        <v>0</v>
      </c>
      <c r="K157" s="208" t="s">
        <v>323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338</v>
      </c>
      <c r="AT157" s="217" t="s">
        <v>178</v>
      </c>
      <c r="AU157" s="217" t="s">
        <v>21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338</v>
      </c>
      <c r="BM157" s="217" t="s">
        <v>637</v>
      </c>
    </row>
    <row r="158" spans="1:65" s="2" customFormat="1" ht="11.25">
      <c r="A158" s="32"/>
      <c r="B158" s="33"/>
      <c r="C158" s="34"/>
      <c r="D158" s="218" t="s">
        <v>185</v>
      </c>
      <c r="E158" s="34"/>
      <c r="F158" s="219" t="s">
        <v>369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21</v>
      </c>
    </row>
    <row r="159" spans="1:65" s="2" customFormat="1" ht="24.2" customHeight="1">
      <c r="A159" s="32"/>
      <c r="B159" s="33"/>
      <c r="C159" s="206" t="s">
        <v>258</v>
      </c>
      <c r="D159" s="206" t="s">
        <v>178</v>
      </c>
      <c r="E159" s="207" t="s">
        <v>371</v>
      </c>
      <c r="F159" s="208" t="s">
        <v>372</v>
      </c>
      <c r="G159" s="209" t="s">
        <v>255</v>
      </c>
      <c r="H159" s="210">
        <v>20</v>
      </c>
      <c r="I159" s="211"/>
      <c r="J159" s="212">
        <f>ROUND(I159*H159,2)</f>
        <v>0</v>
      </c>
      <c r="K159" s="208" t="s">
        <v>323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338</v>
      </c>
      <c r="AT159" s="217" t="s">
        <v>178</v>
      </c>
      <c r="AU159" s="217" t="s">
        <v>21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338</v>
      </c>
      <c r="BM159" s="217" t="s">
        <v>638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372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21</v>
      </c>
    </row>
    <row r="161" spans="1:65" s="2" customFormat="1" ht="24.2" customHeight="1">
      <c r="A161" s="32"/>
      <c r="B161" s="33"/>
      <c r="C161" s="206" t="s">
        <v>8</v>
      </c>
      <c r="D161" s="206" t="s">
        <v>178</v>
      </c>
      <c r="E161" s="207" t="s">
        <v>374</v>
      </c>
      <c r="F161" s="208" t="s">
        <v>375</v>
      </c>
      <c r="G161" s="209" t="s">
        <v>255</v>
      </c>
      <c r="H161" s="210">
        <v>12</v>
      </c>
      <c r="I161" s="211"/>
      <c r="J161" s="212">
        <f>ROUND(I161*H161,2)</f>
        <v>0</v>
      </c>
      <c r="K161" s="208" t="s">
        <v>323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338</v>
      </c>
      <c r="AT161" s="217" t="s">
        <v>178</v>
      </c>
      <c r="AU161" s="217" t="s">
        <v>21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338</v>
      </c>
      <c r="BM161" s="217" t="s">
        <v>639</v>
      </c>
    </row>
    <row r="162" spans="1:65" s="2" customFormat="1" ht="29.25">
      <c r="A162" s="32"/>
      <c r="B162" s="33"/>
      <c r="C162" s="34"/>
      <c r="D162" s="218" t="s">
        <v>185</v>
      </c>
      <c r="E162" s="34"/>
      <c r="F162" s="219" t="s">
        <v>377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21</v>
      </c>
    </row>
    <row r="163" spans="1:65" s="2" customFormat="1" ht="24.2" customHeight="1">
      <c r="A163" s="32"/>
      <c r="B163" s="33"/>
      <c r="C163" s="206" t="s">
        <v>267</v>
      </c>
      <c r="D163" s="206" t="s">
        <v>178</v>
      </c>
      <c r="E163" s="207" t="s">
        <v>378</v>
      </c>
      <c r="F163" s="208" t="s">
        <v>379</v>
      </c>
      <c r="G163" s="209" t="s">
        <v>191</v>
      </c>
      <c r="H163" s="210">
        <v>50</v>
      </c>
      <c r="I163" s="211"/>
      <c r="J163" s="212">
        <f>ROUND(I163*H163,2)</f>
        <v>0</v>
      </c>
      <c r="K163" s="208" t="s">
        <v>323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338</v>
      </c>
      <c r="AT163" s="217" t="s">
        <v>178</v>
      </c>
      <c r="AU163" s="217" t="s">
        <v>21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338</v>
      </c>
      <c r="BM163" s="217" t="s">
        <v>640</v>
      </c>
    </row>
    <row r="164" spans="1:65" s="2" customFormat="1" ht="19.5">
      <c r="A164" s="32"/>
      <c r="B164" s="33"/>
      <c r="C164" s="34"/>
      <c r="D164" s="218" t="s">
        <v>185</v>
      </c>
      <c r="E164" s="34"/>
      <c r="F164" s="219" t="s">
        <v>379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21</v>
      </c>
    </row>
    <row r="165" spans="1:65" s="2" customFormat="1" ht="37.9" customHeight="1">
      <c r="A165" s="32"/>
      <c r="B165" s="33"/>
      <c r="C165" s="206" t="s">
        <v>272</v>
      </c>
      <c r="D165" s="206" t="s">
        <v>178</v>
      </c>
      <c r="E165" s="207" t="s">
        <v>381</v>
      </c>
      <c r="F165" s="208" t="s">
        <v>382</v>
      </c>
      <c r="G165" s="209" t="s">
        <v>255</v>
      </c>
      <c r="H165" s="210">
        <v>1</v>
      </c>
      <c r="I165" s="211"/>
      <c r="J165" s="212">
        <f>ROUND(I165*H165,2)</f>
        <v>0</v>
      </c>
      <c r="K165" s="208" t="s">
        <v>323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338</v>
      </c>
      <c r="AT165" s="217" t="s">
        <v>178</v>
      </c>
      <c r="AU165" s="217" t="s">
        <v>21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338</v>
      </c>
      <c r="BM165" s="217" t="s">
        <v>641</v>
      </c>
    </row>
    <row r="166" spans="1:65" s="2" customFormat="1" ht="58.5">
      <c r="A166" s="32"/>
      <c r="B166" s="33"/>
      <c r="C166" s="34"/>
      <c r="D166" s="218" t="s">
        <v>185</v>
      </c>
      <c r="E166" s="34"/>
      <c r="F166" s="219" t="s">
        <v>384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21</v>
      </c>
    </row>
    <row r="167" spans="1:65" s="2" customFormat="1" ht="24.2" customHeight="1">
      <c r="A167" s="32"/>
      <c r="B167" s="33"/>
      <c r="C167" s="206" t="s">
        <v>277</v>
      </c>
      <c r="D167" s="206" t="s">
        <v>178</v>
      </c>
      <c r="E167" s="207" t="s">
        <v>385</v>
      </c>
      <c r="F167" s="208" t="s">
        <v>386</v>
      </c>
      <c r="G167" s="209" t="s">
        <v>255</v>
      </c>
      <c r="H167" s="210">
        <v>5</v>
      </c>
      <c r="I167" s="211"/>
      <c r="J167" s="212">
        <f>ROUND(I167*H167,2)</f>
        <v>0</v>
      </c>
      <c r="K167" s="208" t="s">
        <v>323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338</v>
      </c>
      <c r="AT167" s="217" t="s">
        <v>178</v>
      </c>
      <c r="AU167" s="217" t="s">
        <v>21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338</v>
      </c>
      <c r="BM167" s="217" t="s">
        <v>642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386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21</v>
      </c>
    </row>
    <row r="169" spans="1:65" s="2" customFormat="1" ht="49.15" customHeight="1">
      <c r="A169" s="32"/>
      <c r="B169" s="33"/>
      <c r="C169" s="206" t="s">
        <v>282</v>
      </c>
      <c r="D169" s="206" t="s">
        <v>178</v>
      </c>
      <c r="E169" s="207" t="s">
        <v>388</v>
      </c>
      <c r="F169" s="208" t="s">
        <v>389</v>
      </c>
      <c r="G169" s="209" t="s">
        <v>255</v>
      </c>
      <c r="H169" s="210">
        <v>1</v>
      </c>
      <c r="I169" s="211"/>
      <c r="J169" s="212">
        <f>ROUND(I169*H169,2)</f>
        <v>0</v>
      </c>
      <c r="K169" s="208" t="s">
        <v>323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338</v>
      </c>
      <c r="AT169" s="217" t="s">
        <v>178</v>
      </c>
      <c r="AU169" s="217" t="s">
        <v>21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338</v>
      </c>
      <c r="BM169" s="217" t="s">
        <v>643</v>
      </c>
    </row>
    <row r="170" spans="1:65" s="2" customFormat="1" ht="68.25">
      <c r="A170" s="32"/>
      <c r="B170" s="33"/>
      <c r="C170" s="34"/>
      <c r="D170" s="218" t="s">
        <v>185</v>
      </c>
      <c r="E170" s="34"/>
      <c r="F170" s="219" t="s">
        <v>391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21</v>
      </c>
    </row>
    <row r="171" spans="1:65" s="2" customFormat="1" ht="49.15" customHeight="1">
      <c r="A171" s="32"/>
      <c r="B171" s="33"/>
      <c r="C171" s="206" t="s">
        <v>287</v>
      </c>
      <c r="D171" s="206" t="s">
        <v>178</v>
      </c>
      <c r="E171" s="207" t="s">
        <v>392</v>
      </c>
      <c r="F171" s="208" t="s">
        <v>393</v>
      </c>
      <c r="G171" s="209" t="s">
        <v>255</v>
      </c>
      <c r="H171" s="210">
        <v>4</v>
      </c>
      <c r="I171" s="211"/>
      <c r="J171" s="212">
        <f>ROUND(I171*H171,2)</f>
        <v>0</v>
      </c>
      <c r="K171" s="208" t="s">
        <v>323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338</v>
      </c>
      <c r="AT171" s="217" t="s">
        <v>178</v>
      </c>
      <c r="AU171" s="217" t="s">
        <v>21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338</v>
      </c>
      <c r="BM171" s="217" t="s">
        <v>644</v>
      </c>
    </row>
    <row r="172" spans="1:65" s="2" customFormat="1" ht="29.25">
      <c r="A172" s="32"/>
      <c r="B172" s="33"/>
      <c r="C172" s="34"/>
      <c r="D172" s="218" t="s">
        <v>185</v>
      </c>
      <c r="E172" s="34"/>
      <c r="F172" s="219" t="s">
        <v>393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21</v>
      </c>
    </row>
    <row r="173" spans="1:65" s="2" customFormat="1" ht="24.2" customHeight="1">
      <c r="A173" s="32"/>
      <c r="B173" s="33"/>
      <c r="C173" s="206" t="s">
        <v>7</v>
      </c>
      <c r="D173" s="206" t="s">
        <v>178</v>
      </c>
      <c r="E173" s="207" t="s">
        <v>396</v>
      </c>
      <c r="F173" s="208" t="s">
        <v>397</v>
      </c>
      <c r="G173" s="209" t="s">
        <v>255</v>
      </c>
      <c r="H173" s="210">
        <v>1</v>
      </c>
      <c r="I173" s="211"/>
      <c r="J173" s="212">
        <f>ROUND(I173*H173,2)</f>
        <v>0</v>
      </c>
      <c r="K173" s="208" t="s">
        <v>323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183</v>
      </c>
      <c r="AT173" s="217" t="s">
        <v>178</v>
      </c>
      <c r="AU173" s="217" t="s">
        <v>21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183</v>
      </c>
      <c r="BM173" s="217" t="s">
        <v>645</v>
      </c>
    </row>
    <row r="174" spans="1:65" s="2" customFormat="1" ht="29.25">
      <c r="A174" s="32"/>
      <c r="B174" s="33"/>
      <c r="C174" s="34"/>
      <c r="D174" s="218" t="s">
        <v>185</v>
      </c>
      <c r="E174" s="34"/>
      <c r="F174" s="219" t="s">
        <v>399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21</v>
      </c>
    </row>
    <row r="175" spans="1:65" s="2" customFormat="1" ht="24.2" customHeight="1">
      <c r="A175" s="32"/>
      <c r="B175" s="33"/>
      <c r="C175" s="206" t="s">
        <v>296</v>
      </c>
      <c r="D175" s="206" t="s">
        <v>178</v>
      </c>
      <c r="E175" s="207" t="s">
        <v>400</v>
      </c>
      <c r="F175" s="208" t="s">
        <v>401</v>
      </c>
      <c r="G175" s="209" t="s">
        <v>255</v>
      </c>
      <c r="H175" s="210">
        <v>50</v>
      </c>
      <c r="I175" s="211"/>
      <c r="J175" s="212">
        <f>ROUND(I175*H175,2)</f>
        <v>0</v>
      </c>
      <c r="K175" s="208" t="s">
        <v>323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183</v>
      </c>
      <c r="AT175" s="217" t="s">
        <v>178</v>
      </c>
      <c r="AU175" s="217" t="s">
        <v>21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183</v>
      </c>
      <c r="BM175" s="217" t="s">
        <v>646</v>
      </c>
    </row>
    <row r="176" spans="1:65" s="2" customFormat="1" ht="19.5">
      <c r="A176" s="32"/>
      <c r="B176" s="33"/>
      <c r="C176" s="34"/>
      <c r="D176" s="218" t="s">
        <v>185</v>
      </c>
      <c r="E176" s="34"/>
      <c r="F176" s="219" t="s">
        <v>403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21</v>
      </c>
    </row>
    <row r="177" spans="1:65" s="2" customFormat="1" ht="24.2" customHeight="1">
      <c r="A177" s="32"/>
      <c r="B177" s="33"/>
      <c r="C177" s="206" t="s">
        <v>301</v>
      </c>
      <c r="D177" s="206" t="s">
        <v>178</v>
      </c>
      <c r="E177" s="207" t="s">
        <v>404</v>
      </c>
      <c r="F177" s="208" t="s">
        <v>405</v>
      </c>
      <c r="G177" s="209" t="s">
        <v>406</v>
      </c>
      <c r="H177" s="210">
        <v>12</v>
      </c>
      <c r="I177" s="211"/>
      <c r="J177" s="212">
        <f>ROUND(I177*H177,2)</f>
        <v>0</v>
      </c>
      <c r="K177" s="208" t="s">
        <v>323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338</v>
      </c>
      <c r="AT177" s="217" t="s">
        <v>178</v>
      </c>
      <c r="AU177" s="217" t="s">
        <v>21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338</v>
      </c>
      <c r="BM177" s="217" t="s">
        <v>647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408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21</v>
      </c>
    </row>
    <row r="179" spans="1:65" s="2" customFormat="1" ht="24.2" customHeight="1">
      <c r="A179" s="32"/>
      <c r="B179" s="33"/>
      <c r="C179" s="206" t="s">
        <v>306</v>
      </c>
      <c r="D179" s="206" t="s">
        <v>178</v>
      </c>
      <c r="E179" s="207" t="s">
        <v>409</v>
      </c>
      <c r="F179" s="208" t="s">
        <v>410</v>
      </c>
      <c r="G179" s="209" t="s">
        <v>406</v>
      </c>
      <c r="H179" s="210">
        <v>8</v>
      </c>
      <c r="I179" s="211"/>
      <c r="J179" s="212">
        <f>ROUND(I179*H179,2)</f>
        <v>0</v>
      </c>
      <c r="K179" s="208" t="s">
        <v>323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338</v>
      </c>
      <c r="AT179" s="217" t="s">
        <v>178</v>
      </c>
      <c r="AU179" s="217" t="s">
        <v>21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338</v>
      </c>
      <c r="BM179" s="217" t="s">
        <v>648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412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21</v>
      </c>
    </row>
    <row r="181" spans="1:65" s="2" customFormat="1" ht="24.2" customHeight="1">
      <c r="A181" s="32"/>
      <c r="B181" s="33"/>
      <c r="C181" s="206" t="s">
        <v>311</v>
      </c>
      <c r="D181" s="206" t="s">
        <v>178</v>
      </c>
      <c r="E181" s="207" t="s">
        <v>414</v>
      </c>
      <c r="F181" s="208" t="s">
        <v>415</v>
      </c>
      <c r="G181" s="209" t="s">
        <v>406</v>
      </c>
      <c r="H181" s="210">
        <v>8</v>
      </c>
      <c r="I181" s="211"/>
      <c r="J181" s="212">
        <f>ROUND(I181*H181,2)</f>
        <v>0</v>
      </c>
      <c r="K181" s="208" t="s">
        <v>323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338</v>
      </c>
      <c r="AT181" s="217" t="s">
        <v>178</v>
      </c>
      <c r="AU181" s="217" t="s">
        <v>21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338</v>
      </c>
      <c r="BM181" s="217" t="s">
        <v>649</v>
      </c>
    </row>
    <row r="182" spans="1:65" s="2" customFormat="1" ht="29.25">
      <c r="A182" s="32"/>
      <c r="B182" s="33"/>
      <c r="C182" s="34"/>
      <c r="D182" s="218" t="s">
        <v>185</v>
      </c>
      <c r="E182" s="34"/>
      <c r="F182" s="219" t="s">
        <v>417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21</v>
      </c>
    </row>
    <row r="183" spans="1:65" s="2" customFormat="1" ht="24.2" customHeight="1">
      <c r="A183" s="32"/>
      <c r="B183" s="33"/>
      <c r="C183" s="206" t="s">
        <v>413</v>
      </c>
      <c r="D183" s="206" t="s">
        <v>178</v>
      </c>
      <c r="E183" s="207" t="s">
        <v>419</v>
      </c>
      <c r="F183" s="208" t="s">
        <v>420</v>
      </c>
      <c r="G183" s="209" t="s">
        <v>191</v>
      </c>
      <c r="H183" s="210">
        <v>880</v>
      </c>
      <c r="I183" s="211"/>
      <c r="J183" s="212">
        <f>ROUND(I183*H183,2)</f>
        <v>0</v>
      </c>
      <c r="K183" s="208" t="s">
        <v>323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338</v>
      </c>
      <c r="AT183" s="217" t="s">
        <v>178</v>
      </c>
      <c r="AU183" s="217" t="s">
        <v>21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338</v>
      </c>
      <c r="BM183" s="217" t="s">
        <v>650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420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21</v>
      </c>
    </row>
    <row r="185" spans="1:65" s="2" customFormat="1" ht="37.9" customHeight="1">
      <c r="A185" s="32"/>
      <c r="B185" s="33"/>
      <c r="C185" s="223" t="s">
        <v>418</v>
      </c>
      <c r="D185" s="223" t="s">
        <v>195</v>
      </c>
      <c r="E185" s="224" t="s">
        <v>423</v>
      </c>
      <c r="F185" s="225" t="s">
        <v>424</v>
      </c>
      <c r="G185" s="226" t="s">
        <v>255</v>
      </c>
      <c r="H185" s="227">
        <v>880</v>
      </c>
      <c r="I185" s="228"/>
      <c r="J185" s="229">
        <f>ROUND(I185*H185,2)</f>
        <v>0</v>
      </c>
      <c r="K185" s="225" t="s">
        <v>323</v>
      </c>
      <c r="L185" s="230"/>
      <c r="M185" s="231" t="s">
        <v>1</v>
      </c>
      <c r="N185" s="232" t="s">
        <v>51</v>
      </c>
      <c r="O185" s="69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315</v>
      </c>
      <c r="AT185" s="217" t="s">
        <v>195</v>
      </c>
      <c r="AU185" s="217" t="s">
        <v>21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315</v>
      </c>
      <c r="BM185" s="217" t="s">
        <v>651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426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21</v>
      </c>
    </row>
    <row r="187" spans="1:65" s="2" customFormat="1" ht="37.9" customHeight="1">
      <c r="A187" s="32"/>
      <c r="B187" s="33"/>
      <c r="C187" s="223" t="s">
        <v>422</v>
      </c>
      <c r="D187" s="223" t="s">
        <v>195</v>
      </c>
      <c r="E187" s="224" t="s">
        <v>428</v>
      </c>
      <c r="F187" s="225" t="s">
        <v>429</v>
      </c>
      <c r="G187" s="226" t="s">
        <v>255</v>
      </c>
      <c r="H187" s="227">
        <v>760</v>
      </c>
      <c r="I187" s="228"/>
      <c r="J187" s="229">
        <f>ROUND(I187*H187,2)</f>
        <v>0</v>
      </c>
      <c r="K187" s="225" t="s">
        <v>323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21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652</v>
      </c>
    </row>
    <row r="188" spans="1:65" s="2" customFormat="1" ht="19.5">
      <c r="A188" s="32"/>
      <c r="B188" s="33"/>
      <c r="C188" s="34"/>
      <c r="D188" s="218" t="s">
        <v>185</v>
      </c>
      <c r="E188" s="34"/>
      <c r="F188" s="219" t="s">
        <v>431</v>
      </c>
      <c r="G188" s="34"/>
      <c r="H188" s="34"/>
      <c r="I188" s="176"/>
      <c r="J188" s="34"/>
      <c r="K188" s="34"/>
      <c r="L188" s="35"/>
      <c r="M188" s="220"/>
      <c r="N188" s="221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21</v>
      </c>
    </row>
    <row r="189" spans="1:65" s="2" customFormat="1" ht="24.2" customHeight="1">
      <c r="A189" s="32"/>
      <c r="B189" s="33"/>
      <c r="C189" s="206" t="s">
        <v>427</v>
      </c>
      <c r="D189" s="206" t="s">
        <v>178</v>
      </c>
      <c r="E189" s="207" t="s">
        <v>433</v>
      </c>
      <c r="F189" s="208" t="s">
        <v>434</v>
      </c>
      <c r="G189" s="209" t="s">
        <v>191</v>
      </c>
      <c r="H189" s="210">
        <v>930</v>
      </c>
      <c r="I189" s="211"/>
      <c r="J189" s="212">
        <f>ROUND(I189*H189,2)</f>
        <v>0</v>
      </c>
      <c r="K189" s="208" t="s">
        <v>323</v>
      </c>
      <c r="L189" s="35"/>
      <c r="M189" s="213" t="s">
        <v>1</v>
      </c>
      <c r="N189" s="214" t="s">
        <v>51</v>
      </c>
      <c r="O189" s="69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7" t="s">
        <v>338</v>
      </c>
      <c r="AT189" s="217" t="s">
        <v>178</v>
      </c>
      <c r="AU189" s="217" t="s">
        <v>21</v>
      </c>
      <c r="AY189" s="14" t="s">
        <v>176</v>
      </c>
      <c r="BE189" s="112">
        <f>IF(N189="základní",J189,0)</f>
        <v>0</v>
      </c>
      <c r="BF189" s="112">
        <f>IF(N189="snížená",J189,0)</f>
        <v>0</v>
      </c>
      <c r="BG189" s="112">
        <f>IF(N189="zákl. přenesená",J189,0)</f>
        <v>0</v>
      </c>
      <c r="BH189" s="112">
        <f>IF(N189="sníž. přenesená",J189,0)</f>
        <v>0</v>
      </c>
      <c r="BI189" s="112">
        <f>IF(N189="nulová",J189,0)</f>
        <v>0</v>
      </c>
      <c r="BJ189" s="14" t="s">
        <v>21</v>
      </c>
      <c r="BK189" s="112">
        <f>ROUND(I189*H189,2)</f>
        <v>0</v>
      </c>
      <c r="BL189" s="14" t="s">
        <v>338</v>
      </c>
      <c r="BM189" s="217" t="s">
        <v>653</v>
      </c>
    </row>
    <row r="190" spans="1:65" s="2" customFormat="1" ht="11.25">
      <c r="A190" s="32"/>
      <c r="B190" s="33"/>
      <c r="C190" s="34"/>
      <c r="D190" s="218" t="s">
        <v>185</v>
      </c>
      <c r="E190" s="34"/>
      <c r="F190" s="219" t="s">
        <v>434</v>
      </c>
      <c r="G190" s="34"/>
      <c r="H190" s="34"/>
      <c r="I190" s="176"/>
      <c r="J190" s="34"/>
      <c r="K190" s="34"/>
      <c r="L190" s="35"/>
      <c r="M190" s="220"/>
      <c r="N190" s="221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4" t="s">
        <v>185</v>
      </c>
      <c r="AU190" s="14" t="s">
        <v>21</v>
      </c>
    </row>
    <row r="191" spans="1:65" s="2" customFormat="1" ht="24.2" customHeight="1">
      <c r="A191" s="32"/>
      <c r="B191" s="33"/>
      <c r="C191" s="223" t="s">
        <v>432</v>
      </c>
      <c r="D191" s="223" t="s">
        <v>195</v>
      </c>
      <c r="E191" s="224" t="s">
        <v>437</v>
      </c>
      <c r="F191" s="225" t="s">
        <v>438</v>
      </c>
      <c r="G191" s="226" t="s">
        <v>191</v>
      </c>
      <c r="H191" s="227">
        <v>930</v>
      </c>
      <c r="I191" s="228"/>
      <c r="J191" s="229">
        <f>ROUND(I191*H191,2)</f>
        <v>0</v>
      </c>
      <c r="K191" s="225" t="s">
        <v>323</v>
      </c>
      <c r="L191" s="230"/>
      <c r="M191" s="231" t="s">
        <v>1</v>
      </c>
      <c r="N191" s="232" t="s">
        <v>51</v>
      </c>
      <c r="O191" s="69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7" t="s">
        <v>315</v>
      </c>
      <c r="AT191" s="217" t="s">
        <v>195</v>
      </c>
      <c r="AU191" s="217" t="s">
        <v>21</v>
      </c>
      <c r="AY191" s="14" t="s">
        <v>176</v>
      </c>
      <c r="BE191" s="112">
        <f>IF(N191="základní",J191,0)</f>
        <v>0</v>
      </c>
      <c r="BF191" s="112">
        <f>IF(N191="snížená",J191,0)</f>
        <v>0</v>
      </c>
      <c r="BG191" s="112">
        <f>IF(N191="zákl. přenesená",J191,0)</f>
        <v>0</v>
      </c>
      <c r="BH191" s="112">
        <f>IF(N191="sníž. přenesená",J191,0)</f>
        <v>0</v>
      </c>
      <c r="BI191" s="112">
        <f>IF(N191="nulová",J191,0)</f>
        <v>0</v>
      </c>
      <c r="BJ191" s="14" t="s">
        <v>21</v>
      </c>
      <c r="BK191" s="112">
        <f>ROUND(I191*H191,2)</f>
        <v>0</v>
      </c>
      <c r="BL191" s="14" t="s">
        <v>315</v>
      </c>
      <c r="BM191" s="217" t="s">
        <v>654</v>
      </c>
    </row>
    <row r="192" spans="1:65" s="2" customFormat="1" ht="19.5">
      <c r="A192" s="32"/>
      <c r="B192" s="33"/>
      <c r="C192" s="34"/>
      <c r="D192" s="218" t="s">
        <v>185</v>
      </c>
      <c r="E192" s="34"/>
      <c r="F192" s="219" t="s">
        <v>440</v>
      </c>
      <c r="G192" s="34"/>
      <c r="H192" s="34"/>
      <c r="I192" s="176"/>
      <c r="J192" s="34"/>
      <c r="K192" s="34"/>
      <c r="L192" s="35"/>
      <c r="M192" s="220"/>
      <c r="N192" s="221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4" t="s">
        <v>185</v>
      </c>
      <c r="AU192" s="14" t="s">
        <v>21</v>
      </c>
    </row>
    <row r="193" spans="1:65" s="2" customFormat="1" ht="24.2" customHeight="1">
      <c r="A193" s="32"/>
      <c r="B193" s="33"/>
      <c r="C193" s="206" t="s">
        <v>436</v>
      </c>
      <c r="D193" s="206" t="s">
        <v>178</v>
      </c>
      <c r="E193" s="207" t="s">
        <v>442</v>
      </c>
      <c r="F193" s="208" t="s">
        <v>443</v>
      </c>
      <c r="G193" s="209" t="s">
        <v>255</v>
      </c>
      <c r="H193" s="210">
        <v>5</v>
      </c>
      <c r="I193" s="211"/>
      <c r="J193" s="212">
        <f>ROUND(I193*H193,2)</f>
        <v>0</v>
      </c>
      <c r="K193" s="208" t="s">
        <v>323</v>
      </c>
      <c r="L193" s="35"/>
      <c r="M193" s="213" t="s">
        <v>1</v>
      </c>
      <c r="N193" s="214" t="s">
        <v>51</v>
      </c>
      <c r="O193" s="69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7" t="s">
        <v>338</v>
      </c>
      <c r="AT193" s="217" t="s">
        <v>178</v>
      </c>
      <c r="AU193" s="217" t="s">
        <v>21</v>
      </c>
      <c r="AY193" s="14" t="s">
        <v>176</v>
      </c>
      <c r="BE193" s="112">
        <f>IF(N193="základní",J193,0)</f>
        <v>0</v>
      </c>
      <c r="BF193" s="112">
        <f>IF(N193="snížená",J193,0)</f>
        <v>0</v>
      </c>
      <c r="BG193" s="112">
        <f>IF(N193="zákl. přenesená",J193,0)</f>
        <v>0</v>
      </c>
      <c r="BH193" s="112">
        <f>IF(N193="sníž. přenesená",J193,0)</f>
        <v>0</v>
      </c>
      <c r="BI193" s="112">
        <f>IF(N193="nulová",J193,0)</f>
        <v>0</v>
      </c>
      <c r="BJ193" s="14" t="s">
        <v>21</v>
      </c>
      <c r="BK193" s="112">
        <f>ROUND(I193*H193,2)</f>
        <v>0</v>
      </c>
      <c r="BL193" s="14" t="s">
        <v>338</v>
      </c>
      <c r="BM193" s="217" t="s">
        <v>655</v>
      </c>
    </row>
    <row r="194" spans="1:65" s="2" customFormat="1" ht="19.5">
      <c r="A194" s="32"/>
      <c r="B194" s="33"/>
      <c r="C194" s="34"/>
      <c r="D194" s="218" t="s">
        <v>185</v>
      </c>
      <c r="E194" s="34"/>
      <c r="F194" s="219" t="s">
        <v>445</v>
      </c>
      <c r="G194" s="34"/>
      <c r="H194" s="34"/>
      <c r="I194" s="176"/>
      <c r="J194" s="34"/>
      <c r="K194" s="34"/>
      <c r="L194" s="35"/>
      <c r="M194" s="233"/>
      <c r="N194" s="234"/>
      <c r="O194" s="235"/>
      <c r="P194" s="235"/>
      <c r="Q194" s="235"/>
      <c r="R194" s="235"/>
      <c r="S194" s="235"/>
      <c r="T194" s="23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4" t="s">
        <v>185</v>
      </c>
      <c r="AU194" s="14" t="s">
        <v>21</v>
      </c>
    </row>
    <row r="195" spans="1:65" s="2" customFormat="1" ht="6.95" customHeight="1">
      <c r="A195" s="3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35"/>
      <c r="M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t6AodzQeRACVRAmWRW9Q+j3PDNp5S/FQ1RwWQfNRTuKW1H/vpPag35QmReQEtKyzc8i68ZkZ8m6zyY2cs30Bpg==" saltValue="RWmKyF9R3BYiYG2aCm9Ajh6pmnFq4AvO+C4TqiMgfZV7QSnyKS2KPNtOkJs8xCwq8KXP/mEK42lkMvkf9Ls4Iw==" spinCount="100000" sheet="1" objects="1" scenarios="1" formatColumns="0" formatRows="0" autoFilter="0"/>
  <autoFilter ref="C128:K194" xr:uid="{00000000-0009-0000-0000-00000B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128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>
      <c r="A9" s="32"/>
      <c r="B9" s="35"/>
      <c r="C9" s="32"/>
      <c r="D9" s="32"/>
      <c r="E9" s="286" t="s">
        <v>656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SUM(BE129:BE140)),  2)</f>
        <v>0</v>
      </c>
      <c r="G35" s="32"/>
      <c r="H35" s="32"/>
      <c r="I35" s="137">
        <v>0.21</v>
      </c>
      <c r="J35" s="136">
        <f>ROUND(((SUM(BE102:BE109) + SUM(BE129:BE140))*I35),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SUM(BF129:BF140)),  2)</f>
        <v>0</v>
      </c>
      <c r="G36" s="32"/>
      <c r="H36" s="32"/>
      <c r="I36" s="137">
        <v>0.15</v>
      </c>
      <c r="J36" s="136">
        <f>ROUND(((SUM(BF102:BF109) + SUM(BF129:BF140))*I36),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SUM(BG129:BG140)),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SUM(BH129:BH140)),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SUM(BI129:BI140)),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>
      <c r="A87" s="32"/>
      <c r="B87" s="33"/>
      <c r="C87" s="34"/>
      <c r="D87" s="34"/>
      <c r="E87" s="241" t="str">
        <f>E9</f>
        <v>SO 02.53 - Vedlejší rozpočtové náklady - úsek mezi TS 910 - STS Příbor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447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448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449</v>
      </c>
      <c r="E99" s="168"/>
      <c r="F99" s="168"/>
      <c r="G99" s="168"/>
      <c r="H99" s="168"/>
      <c r="I99" s="168"/>
      <c r="J99" s="169">
        <f>J138</f>
        <v>0</v>
      </c>
      <c r="K99" s="166"/>
      <c r="L99" s="170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75" customHeight="1">
      <c r="A121" s="32"/>
      <c r="B121" s="33"/>
      <c r="C121" s="34"/>
      <c r="D121" s="34"/>
      <c r="E121" s="241" t="str">
        <f>E9</f>
        <v>SO 02.53 - Vedlejší rozpočtové náklady - úsek mezi TS 910 - STS Příbor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</f>
        <v>0</v>
      </c>
      <c r="Q129" s="77"/>
      <c r="R129" s="187">
        <f>R130</f>
        <v>0</v>
      </c>
      <c r="S129" s="77"/>
      <c r="T129" s="188">
        <f>T130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154</v>
      </c>
      <c r="F130" s="193" t="s">
        <v>450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P131+P138</f>
        <v>0</v>
      </c>
      <c r="Q130" s="198"/>
      <c r="R130" s="199">
        <f>R131+R138</f>
        <v>0</v>
      </c>
      <c r="S130" s="198"/>
      <c r="T130" s="200">
        <f>T131+T138</f>
        <v>0</v>
      </c>
      <c r="AR130" s="201" t="s">
        <v>207</v>
      </c>
      <c r="AT130" s="202" t="s">
        <v>85</v>
      </c>
      <c r="AU130" s="202" t="s">
        <v>86</v>
      </c>
      <c r="AY130" s="201" t="s">
        <v>176</v>
      </c>
      <c r="BK130" s="203">
        <f>BK131+BK138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451</v>
      </c>
      <c r="F131" s="204" t="s">
        <v>452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0</v>
      </c>
      <c r="S131" s="198"/>
      <c r="T131" s="200">
        <f>SUM(T132:T137)</f>
        <v>0</v>
      </c>
      <c r="AR131" s="201" t="s">
        <v>207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14.45" customHeight="1">
      <c r="A132" s="32"/>
      <c r="B132" s="33"/>
      <c r="C132" s="206" t="s">
        <v>21</v>
      </c>
      <c r="D132" s="206" t="s">
        <v>178</v>
      </c>
      <c r="E132" s="207" t="s">
        <v>453</v>
      </c>
      <c r="F132" s="208" t="s">
        <v>454</v>
      </c>
      <c r="G132" s="209" t="s">
        <v>455</v>
      </c>
      <c r="H132" s="210">
        <v>1</v>
      </c>
      <c r="I132" s="211"/>
      <c r="J132" s="212">
        <f>ROUND(I132*H132,2)</f>
        <v>0</v>
      </c>
      <c r="K132" s="208" t="s">
        <v>182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456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456</v>
      </c>
      <c r="BM132" s="217" t="s">
        <v>657</v>
      </c>
    </row>
    <row r="133" spans="1:65" s="2" customFormat="1" ht="11.25">
      <c r="A133" s="32"/>
      <c r="B133" s="33"/>
      <c r="C133" s="34"/>
      <c r="D133" s="218" t="s">
        <v>185</v>
      </c>
      <c r="E133" s="34"/>
      <c r="F133" s="219" t="s">
        <v>454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14.45" customHeight="1">
      <c r="A134" s="32"/>
      <c r="B134" s="33"/>
      <c r="C134" s="206" t="s">
        <v>95</v>
      </c>
      <c r="D134" s="206" t="s">
        <v>178</v>
      </c>
      <c r="E134" s="207" t="s">
        <v>458</v>
      </c>
      <c r="F134" s="208" t="s">
        <v>459</v>
      </c>
      <c r="G134" s="209" t="s">
        <v>455</v>
      </c>
      <c r="H134" s="210">
        <v>1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456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456</v>
      </c>
      <c r="BM134" s="217" t="s">
        <v>658</v>
      </c>
    </row>
    <row r="135" spans="1:65" s="2" customFormat="1" ht="11.25">
      <c r="A135" s="32"/>
      <c r="B135" s="33"/>
      <c r="C135" s="34"/>
      <c r="D135" s="218" t="s">
        <v>185</v>
      </c>
      <c r="E135" s="34"/>
      <c r="F135" s="219" t="s">
        <v>459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4.45" customHeight="1">
      <c r="A136" s="32"/>
      <c r="B136" s="33"/>
      <c r="C136" s="206" t="s">
        <v>194</v>
      </c>
      <c r="D136" s="206" t="s">
        <v>178</v>
      </c>
      <c r="E136" s="207" t="s">
        <v>461</v>
      </c>
      <c r="F136" s="208" t="s">
        <v>462</v>
      </c>
      <c r="G136" s="209" t="s">
        <v>455</v>
      </c>
      <c r="H136" s="210">
        <v>1</v>
      </c>
      <c r="I136" s="211"/>
      <c r="J136" s="212">
        <f>ROUND(I136*H136,2)</f>
        <v>0</v>
      </c>
      <c r="K136" s="208" t="s">
        <v>182</v>
      </c>
      <c r="L136" s="35"/>
      <c r="M136" s="213" t="s">
        <v>1</v>
      </c>
      <c r="N136" s="214" t="s">
        <v>51</v>
      </c>
      <c r="O136" s="69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456</v>
      </c>
      <c r="AT136" s="217" t="s">
        <v>178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456</v>
      </c>
      <c r="BM136" s="217" t="s">
        <v>659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462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2.9" customHeight="1">
      <c r="B138" s="190"/>
      <c r="C138" s="191"/>
      <c r="D138" s="192" t="s">
        <v>85</v>
      </c>
      <c r="E138" s="204" t="s">
        <v>464</v>
      </c>
      <c r="F138" s="204" t="s">
        <v>465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SUM(P139:P140)</f>
        <v>0</v>
      </c>
      <c r="Q138" s="198"/>
      <c r="R138" s="199">
        <f>SUM(R139:R140)</f>
        <v>0</v>
      </c>
      <c r="S138" s="198"/>
      <c r="T138" s="200">
        <f>SUM(T139:T140)</f>
        <v>0</v>
      </c>
      <c r="AR138" s="201" t="s">
        <v>207</v>
      </c>
      <c r="AT138" s="202" t="s">
        <v>85</v>
      </c>
      <c r="AU138" s="202" t="s">
        <v>21</v>
      </c>
      <c r="AY138" s="201" t="s">
        <v>176</v>
      </c>
      <c r="BK138" s="203">
        <f>SUM(BK139:BK140)</f>
        <v>0</v>
      </c>
    </row>
    <row r="139" spans="1:65" s="2" customFormat="1" ht="14.45" customHeight="1">
      <c r="A139" s="32"/>
      <c r="B139" s="33"/>
      <c r="C139" s="206" t="s">
        <v>183</v>
      </c>
      <c r="D139" s="206" t="s">
        <v>178</v>
      </c>
      <c r="E139" s="207" t="s">
        <v>466</v>
      </c>
      <c r="F139" s="208" t="s">
        <v>467</v>
      </c>
      <c r="G139" s="209" t="s">
        <v>455</v>
      </c>
      <c r="H139" s="210">
        <v>1</v>
      </c>
      <c r="I139" s="211"/>
      <c r="J139" s="212">
        <f>ROUND(I139*H139,2)</f>
        <v>0</v>
      </c>
      <c r="K139" s="208" t="s">
        <v>182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456</v>
      </c>
      <c r="AT139" s="217" t="s">
        <v>178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456</v>
      </c>
      <c r="BM139" s="217" t="s">
        <v>660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469</v>
      </c>
      <c r="G140" s="34"/>
      <c r="H140" s="34"/>
      <c r="I140" s="176"/>
      <c r="J140" s="34"/>
      <c r="K140" s="34"/>
      <c r="L140" s="35"/>
      <c r="M140" s="233"/>
      <c r="N140" s="234"/>
      <c r="O140" s="235"/>
      <c r="P140" s="235"/>
      <c r="Q140" s="235"/>
      <c r="R140" s="235"/>
      <c r="S140" s="235"/>
      <c r="T140" s="23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ZlKxnfdhgo/FRoEDOTENKNGwSMnDC0gZwyjW+xBi3c8zE7Ukfmx8Psmcc8OtEWvB5Peo1OBbkLR7LnFaYBd0pA==" saltValue="jcHBSpzhIwFkW0awX0iaD3w/HuZyKOxKegiNJJoT22wSXSVWqvm6RsLpO9rIEmvOy/I8esrWkbQJ4RiMFZ6JAg==" spinCount="100000" sheet="1" objects="1" scenarios="1" formatColumns="0" formatRows="0" autoFilter="0"/>
  <autoFilter ref="C128:K140" xr:uid="{00000000-0009-0000-0000-00000C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94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>
      <c r="A9" s="32"/>
      <c r="B9" s="35"/>
      <c r="C9" s="32"/>
      <c r="D9" s="32"/>
      <c r="E9" s="286" t="s">
        <v>140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J104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ROUND((SUM(BE104:BE111) + SUM(BE131:BE188)),  2)</f>
        <v>0</v>
      </c>
      <c r="G35" s="32"/>
      <c r="H35" s="32"/>
      <c r="I35" s="137">
        <v>0.21</v>
      </c>
      <c r="J35" s="136">
        <f>ROUND(((SUM(BE104:BE111) + SUM(BE131:BE188))*I35),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ROUND((SUM(BF104:BF111) + SUM(BF131:BF188)),  2)</f>
        <v>0</v>
      </c>
      <c r="G36" s="32"/>
      <c r="H36" s="32"/>
      <c r="I36" s="137">
        <v>0.15</v>
      </c>
      <c r="J36" s="136">
        <f>ROUND(((SUM(BF104:BF111) + SUM(BF131:BF188))*I36),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ROUND((SUM(BG104:BG111) + SUM(BG131:BG188)),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ROUND((SUM(BH104:BH111) + SUM(BH131:BH188)),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ROUND((SUM(BI104:BI111) + SUM(BI131:BI188)),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>
      <c r="A87" s="32"/>
      <c r="B87" s="33"/>
      <c r="C87" s="34"/>
      <c r="D87" s="34"/>
      <c r="E87" s="241" t="str">
        <f>E9</f>
        <v>SO 02.11 - Zemní práce - Oprava rozvodu 6kV - úsek mezi TS 904 - TS 906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J131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J132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148</v>
      </c>
      <c r="E98" s="168"/>
      <c r="F98" s="168"/>
      <c r="G98" s="168"/>
      <c r="H98" s="168"/>
      <c r="I98" s="168"/>
      <c r="J98" s="169">
        <f>J133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149</v>
      </c>
      <c r="E99" s="168"/>
      <c r="F99" s="168"/>
      <c r="G99" s="168"/>
      <c r="H99" s="168"/>
      <c r="I99" s="168"/>
      <c r="J99" s="169">
        <f>J144</f>
        <v>0</v>
      </c>
      <c r="K99" s="166"/>
      <c r="L99" s="170"/>
    </row>
    <row r="100" spans="1:65" s="9" customFormat="1" ht="24.95" customHeight="1">
      <c r="B100" s="159"/>
      <c r="C100" s="160"/>
      <c r="D100" s="161" t="s">
        <v>150</v>
      </c>
      <c r="E100" s="162"/>
      <c r="F100" s="162"/>
      <c r="G100" s="162"/>
      <c r="H100" s="162"/>
      <c r="I100" s="162"/>
      <c r="J100" s="163">
        <f>J155</f>
        <v>0</v>
      </c>
      <c r="K100" s="160"/>
      <c r="L100" s="164"/>
    </row>
    <row r="101" spans="1:65" s="10" customFormat="1" ht="19.899999999999999" customHeight="1">
      <c r="B101" s="165"/>
      <c r="C101" s="166"/>
      <c r="D101" s="167" t="s">
        <v>151</v>
      </c>
      <c r="E101" s="168"/>
      <c r="F101" s="168"/>
      <c r="G101" s="168"/>
      <c r="H101" s="168"/>
      <c r="I101" s="168"/>
      <c r="J101" s="169">
        <f>J156</f>
        <v>0</v>
      </c>
      <c r="K101" s="166"/>
      <c r="L101" s="170"/>
    </row>
    <row r="102" spans="1:65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6.9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29.25" customHeight="1">
      <c r="A104" s="32"/>
      <c r="B104" s="33"/>
      <c r="C104" s="158" t="s">
        <v>152</v>
      </c>
      <c r="D104" s="34"/>
      <c r="E104" s="34"/>
      <c r="F104" s="34"/>
      <c r="G104" s="34"/>
      <c r="H104" s="34"/>
      <c r="I104" s="34"/>
      <c r="J104" s="171">
        <f>ROUND(J105 + J106 + J107 + J108 + J109 + J110,2)</f>
        <v>0</v>
      </c>
      <c r="K104" s="34"/>
      <c r="L104" s="49"/>
      <c r="N104" s="172" t="s">
        <v>50</v>
      </c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18" customHeight="1">
      <c r="A105" s="32"/>
      <c r="B105" s="33"/>
      <c r="C105" s="34"/>
      <c r="D105" s="246" t="s">
        <v>153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ref="BE105:BE110" si="0">IF(N105="základní",J105,0)</f>
        <v>0</v>
      </c>
      <c r="BF105" s="178">
        <f t="shared" ref="BF105:BF110" si="1">IF(N105="snížená",J105,0)</f>
        <v>0</v>
      </c>
      <c r="BG105" s="178">
        <f t="shared" ref="BG105:BG110" si="2">IF(N105="zákl. přenesená",J105,0)</f>
        <v>0</v>
      </c>
      <c r="BH105" s="178">
        <f t="shared" ref="BH105:BH110" si="3">IF(N105="sníž. přenesená",J105,0)</f>
        <v>0</v>
      </c>
      <c r="BI105" s="178">
        <f t="shared" ref="BI105:BI110" si="4">IF(N105="nulová",J105,0)</f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155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156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246" t="s">
        <v>157</v>
      </c>
      <c r="E108" s="243"/>
      <c r="F108" s="243"/>
      <c r="G108" s="34"/>
      <c r="H108" s="34"/>
      <c r="I108" s="34"/>
      <c r="J108" s="108"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154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8" customHeight="1">
      <c r="A109" s="32"/>
      <c r="B109" s="33"/>
      <c r="C109" s="34"/>
      <c r="D109" s="246" t="s">
        <v>158</v>
      </c>
      <c r="E109" s="243"/>
      <c r="F109" s="243"/>
      <c r="G109" s="34"/>
      <c r="H109" s="34"/>
      <c r="I109" s="34"/>
      <c r="J109" s="108">
        <v>0</v>
      </c>
      <c r="K109" s="34"/>
      <c r="L109" s="173"/>
      <c r="M109" s="174"/>
      <c r="N109" s="175" t="s">
        <v>51</v>
      </c>
      <c r="O109" s="174"/>
      <c r="P109" s="174"/>
      <c r="Q109" s="174"/>
      <c r="R109" s="174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4"/>
      <c r="AG109" s="174"/>
      <c r="AH109" s="174"/>
      <c r="AI109" s="174"/>
      <c r="AJ109" s="174"/>
      <c r="AK109" s="174"/>
      <c r="AL109" s="174"/>
      <c r="AM109" s="174"/>
      <c r="AN109" s="174"/>
      <c r="AO109" s="174"/>
      <c r="AP109" s="174"/>
      <c r="AQ109" s="174"/>
      <c r="AR109" s="174"/>
      <c r="AS109" s="174"/>
      <c r="AT109" s="174"/>
      <c r="AU109" s="174"/>
      <c r="AV109" s="174"/>
      <c r="AW109" s="174"/>
      <c r="AX109" s="174"/>
      <c r="AY109" s="177" t="s">
        <v>154</v>
      </c>
      <c r="AZ109" s="174"/>
      <c r="BA109" s="174"/>
      <c r="BB109" s="174"/>
      <c r="BC109" s="174"/>
      <c r="BD109" s="174"/>
      <c r="BE109" s="178">
        <f t="shared" si="0"/>
        <v>0</v>
      </c>
      <c r="BF109" s="178">
        <f t="shared" si="1"/>
        <v>0</v>
      </c>
      <c r="BG109" s="178">
        <f t="shared" si="2"/>
        <v>0</v>
      </c>
      <c r="BH109" s="178">
        <f t="shared" si="3"/>
        <v>0</v>
      </c>
      <c r="BI109" s="178">
        <f t="shared" si="4"/>
        <v>0</v>
      </c>
      <c r="BJ109" s="177" t="s">
        <v>21</v>
      </c>
      <c r="BK109" s="174"/>
      <c r="BL109" s="174"/>
      <c r="BM109" s="174"/>
    </row>
    <row r="110" spans="1:65" s="2" customFormat="1" ht="18" customHeight="1">
      <c r="A110" s="32"/>
      <c r="B110" s="33"/>
      <c r="C110" s="34"/>
      <c r="D110" s="107" t="s">
        <v>159</v>
      </c>
      <c r="E110" s="34"/>
      <c r="F110" s="34"/>
      <c r="G110" s="34"/>
      <c r="H110" s="34"/>
      <c r="I110" s="34"/>
      <c r="J110" s="108">
        <f>ROUND(J30*T110,2)</f>
        <v>0</v>
      </c>
      <c r="K110" s="34"/>
      <c r="L110" s="173"/>
      <c r="M110" s="174"/>
      <c r="N110" s="175" t="s">
        <v>51</v>
      </c>
      <c r="O110" s="174"/>
      <c r="P110" s="174"/>
      <c r="Q110" s="174"/>
      <c r="R110" s="174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4"/>
      <c r="AG110" s="174"/>
      <c r="AH110" s="174"/>
      <c r="AI110" s="174"/>
      <c r="AJ110" s="174"/>
      <c r="AK110" s="174"/>
      <c r="AL110" s="174"/>
      <c r="AM110" s="174"/>
      <c r="AN110" s="174"/>
      <c r="AO110" s="174"/>
      <c r="AP110" s="174"/>
      <c r="AQ110" s="174"/>
      <c r="AR110" s="174"/>
      <c r="AS110" s="174"/>
      <c r="AT110" s="174"/>
      <c r="AU110" s="174"/>
      <c r="AV110" s="174"/>
      <c r="AW110" s="174"/>
      <c r="AX110" s="174"/>
      <c r="AY110" s="177" t="s">
        <v>160</v>
      </c>
      <c r="AZ110" s="174"/>
      <c r="BA110" s="174"/>
      <c r="BB110" s="174"/>
      <c r="BC110" s="174"/>
      <c r="BD110" s="174"/>
      <c r="BE110" s="178">
        <f t="shared" si="0"/>
        <v>0</v>
      </c>
      <c r="BF110" s="178">
        <f t="shared" si="1"/>
        <v>0</v>
      </c>
      <c r="BG110" s="178">
        <f t="shared" si="2"/>
        <v>0</v>
      </c>
      <c r="BH110" s="178">
        <f t="shared" si="3"/>
        <v>0</v>
      </c>
      <c r="BI110" s="178">
        <f t="shared" si="4"/>
        <v>0</v>
      </c>
      <c r="BJ110" s="177" t="s">
        <v>21</v>
      </c>
      <c r="BK110" s="174"/>
      <c r="BL110" s="174"/>
      <c r="BM110" s="174"/>
    </row>
    <row r="111" spans="1:65" s="2" customFormat="1" ht="11.25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65" s="2" customFormat="1" ht="29.25" customHeight="1">
      <c r="A112" s="32"/>
      <c r="B112" s="33"/>
      <c r="C112" s="116" t="s">
        <v>137</v>
      </c>
      <c r="D112" s="117"/>
      <c r="E112" s="117"/>
      <c r="F112" s="117"/>
      <c r="G112" s="117"/>
      <c r="H112" s="117"/>
      <c r="I112" s="117"/>
      <c r="J112" s="118">
        <f>ROUND(J96+J104,2)</f>
        <v>0</v>
      </c>
      <c r="K112" s="117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0" t="s">
        <v>161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16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91" t="str">
        <f>E7</f>
        <v>Oprava rozvodu elektrické energie na trati Studénka - Veřovice</v>
      </c>
      <c r="F121" s="292"/>
      <c r="G121" s="292"/>
      <c r="H121" s="292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6" t="s">
        <v>139</v>
      </c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75" customHeight="1">
      <c r="A123" s="32"/>
      <c r="B123" s="33"/>
      <c r="C123" s="34"/>
      <c r="D123" s="34"/>
      <c r="E123" s="241" t="str">
        <f>E9</f>
        <v>SO 02.11 - Zemní práce - Oprava rozvodu 6kV - úsek mezi TS 904 - TS 906</v>
      </c>
      <c r="F123" s="293"/>
      <c r="G123" s="293"/>
      <c r="H123" s="293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6" t="s">
        <v>22</v>
      </c>
      <c r="D125" s="34"/>
      <c r="E125" s="34"/>
      <c r="F125" s="24" t="str">
        <f>F12</f>
        <v xml:space="preserve"> </v>
      </c>
      <c r="G125" s="34"/>
      <c r="H125" s="34"/>
      <c r="I125" s="26" t="s">
        <v>24</v>
      </c>
      <c r="J125" s="64" t="str">
        <f>IF(J12="","",J12)</f>
        <v>1. 8. 2020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5.7" customHeight="1">
      <c r="A127" s="32"/>
      <c r="B127" s="33"/>
      <c r="C127" s="26" t="s">
        <v>28</v>
      </c>
      <c r="D127" s="34"/>
      <c r="E127" s="34"/>
      <c r="F127" s="24" t="str">
        <f>E15</f>
        <v>Správa železnic s.o., OŘ Ostrava</v>
      </c>
      <c r="G127" s="34"/>
      <c r="H127" s="34"/>
      <c r="I127" s="26" t="s">
        <v>36</v>
      </c>
      <c r="J127" s="29" t="str">
        <f>E21</f>
        <v>Ing. Vladislav Vízner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6" t="s">
        <v>34</v>
      </c>
      <c r="D128" s="34"/>
      <c r="E128" s="34"/>
      <c r="F128" s="24" t="str">
        <f>IF(E18="","",E18)</f>
        <v>Vyplň údaj</v>
      </c>
      <c r="G128" s="34"/>
      <c r="H128" s="34"/>
      <c r="I128" s="26" t="s">
        <v>39</v>
      </c>
      <c r="J128" s="29" t="str">
        <f>E24</f>
        <v>SB projekt s.r.o.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79"/>
      <c r="B130" s="180"/>
      <c r="C130" s="181" t="s">
        <v>162</v>
      </c>
      <c r="D130" s="182" t="s">
        <v>71</v>
      </c>
      <c r="E130" s="182" t="s">
        <v>67</v>
      </c>
      <c r="F130" s="182" t="s">
        <v>68</v>
      </c>
      <c r="G130" s="182" t="s">
        <v>163</v>
      </c>
      <c r="H130" s="182" t="s">
        <v>164</v>
      </c>
      <c r="I130" s="182" t="s">
        <v>165</v>
      </c>
      <c r="J130" s="182" t="s">
        <v>144</v>
      </c>
      <c r="K130" s="183" t="s">
        <v>166</v>
      </c>
      <c r="L130" s="184"/>
      <c r="M130" s="73" t="s">
        <v>1</v>
      </c>
      <c r="N130" s="74" t="s">
        <v>50</v>
      </c>
      <c r="O130" s="74" t="s">
        <v>167</v>
      </c>
      <c r="P130" s="74" t="s">
        <v>168</v>
      </c>
      <c r="Q130" s="74" t="s">
        <v>169</v>
      </c>
      <c r="R130" s="74" t="s">
        <v>170</v>
      </c>
      <c r="S130" s="74" t="s">
        <v>171</v>
      </c>
      <c r="T130" s="75" t="s">
        <v>172</v>
      </c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pans="1:65" s="2" customFormat="1" ht="22.9" customHeight="1">
      <c r="A131" s="32"/>
      <c r="B131" s="33"/>
      <c r="C131" s="80" t="s">
        <v>173</v>
      </c>
      <c r="D131" s="34"/>
      <c r="E131" s="34"/>
      <c r="F131" s="34"/>
      <c r="G131" s="34"/>
      <c r="H131" s="34"/>
      <c r="I131" s="34"/>
      <c r="J131" s="185">
        <f>BK131</f>
        <v>0</v>
      </c>
      <c r="K131" s="34"/>
      <c r="L131" s="35"/>
      <c r="M131" s="76"/>
      <c r="N131" s="186"/>
      <c r="O131" s="77"/>
      <c r="P131" s="187">
        <f>P132+P155</f>
        <v>0</v>
      </c>
      <c r="Q131" s="77"/>
      <c r="R131" s="187">
        <f>R132+R155</f>
        <v>2.0454599999999998</v>
      </c>
      <c r="S131" s="77"/>
      <c r="T131" s="188">
        <f>T132+T155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85</v>
      </c>
      <c r="AU131" s="14" t="s">
        <v>146</v>
      </c>
      <c r="BK131" s="189">
        <f>BK132+BK155</f>
        <v>0</v>
      </c>
    </row>
    <row r="132" spans="1:65" s="12" customFormat="1" ht="25.9" customHeight="1">
      <c r="B132" s="190"/>
      <c r="C132" s="191"/>
      <c r="D132" s="192" t="s">
        <v>85</v>
      </c>
      <c r="E132" s="193" t="s">
        <v>174</v>
      </c>
      <c r="F132" s="193" t="s">
        <v>175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P133+P144</f>
        <v>0</v>
      </c>
      <c r="Q132" s="198"/>
      <c r="R132" s="199">
        <f>R133+R144</f>
        <v>0.13240000000000002</v>
      </c>
      <c r="S132" s="198"/>
      <c r="T132" s="200">
        <f>T133+T144</f>
        <v>0</v>
      </c>
      <c r="AR132" s="201" t="s">
        <v>21</v>
      </c>
      <c r="AT132" s="202" t="s">
        <v>85</v>
      </c>
      <c r="AU132" s="202" t="s">
        <v>86</v>
      </c>
      <c r="AY132" s="201" t="s">
        <v>176</v>
      </c>
      <c r="BK132" s="203">
        <f>BK133+BK144</f>
        <v>0</v>
      </c>
    </row>
    <row r="133" spans="1:65" s="12" customFormat="1" ht="22.9" customHeight="1">
      <c r="B133" s="190"/>
      <c r="C133" s="191"/>
      <c r="D133" s="192" t="s">
        <v>85</v>
      </c>
      <c r="E133" s="204" t="s">
        <v>21</v>
      </c>
      <c r="F133" s="204" t="s">
        <v>177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SUM(P134:P143)</f>
        <v>0</v>
      </c>
      <c r="Q133" s="198"/>
      <c r="R133" s="199">
        <f>SUM(R134:R143)</f>
        <v>0.13240000000000002</v>
      </c>
      <c r="S133" s="198"/>
      <c r="T133" s="200">
        <f>SUM(T134:T143)</f>
        <v>0</v>
      </c>
      <c r="AR133" s="201" t="s">
        <v>21</v>
      </c>
      <c r="AT133" s="202" t="s">
        <v>85</v>
      </c>
      <c r="AU133" s="202" t="s">
        <v>21</v>
      </c>
      <c r="AY133" s="201" t="s">
        <v>176</v>
      </c>
      <c r="BK133" s="203">
        <f>SUM(BK134:BK143)</f>
        <v>0</v>
      </c>
    </row>
    <row r="134" spans="1:65" s="2" customFormat="1" ht="24.2" customHeight="1">
      <c r="A134" s="32"/>
      <c r="B134" s="33"/>
      <c r="C134" s="206" t="s">
        <v>21</v>
      </c>
      <c r="D134" s="206" t="s">
        <v>178</v>
      </c>
      <c r="E134" s="207" t="s">
        <v>179</v>
      </c>
      <c r="F134" s="208" t="s">
        <v>180</v>
      </c>
      <c r="G134" s="209" t="s">
        <v>181</v>
      </c>
      <c r="H134" s="210">
        <v>28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184</v>
      </c>
    </row>
    <row r="135" spans="1:65" s="2" customFormat="1" ht="29.25">
      <c r="A135" s="32"/>
      <c r="B135" s="33"/>
      <c r="C135" s="34"/>
      <c r="D135" s="218" t="s">
        <v>185</v>
      </c>
      <c r="E135" s="34"/>
      <c r="F135" s="219" t="s">
        <v>186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9.5">
      <c r="A136" s="32"/>
      <c r="B136" s="33"/>
      <c r="C136" s="34"/>
      <c r="D136" s="218" t="s">
        <v>187</v>
      </c>
      <c r="E136" s="34"/>
      <c r="F136" s="222" t="s">
        <v>188</v>
      </c>
      <c r="G136" s="34"/>
      <c r="H136" s="34"/>
      <c r="I136" s="176"/>
      <c r="J136" s="34"/>
      <c r="K136" s="34"/>
      <c r="L136" s="35"/>
      <c r="M136" s="220"/>
      <c r="N136" s="22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187</v>
      </c>
      <c r="AU136" s="14" t="s">
        <v>95</v>
      </c>
    </row>
    <row r="137" spans="1:65" s="2" customFormat="1" ht="37.9" customHeight="1">
      <c r="A137" s="32"/>
      <c r="B137" s="33"/>
      <c r="C137" s="206" t="s">
        <v>95</v>
      </c>
      <c r="D137" s="206" t="s">
        <v>178</v>
      </c>
      <c r="E137" s="207" t="s">
        <v>189</v>
      </c>
      <c r="F137" s="208" t="s">
        <v>190</v>
      </c>
      <c r="G137" s="209" t="s">
        <v>191</v>
      </c>
      <c r="H137" s="210">
        <v>20</v>
      </c>
      <c r="I137" s="211"/>
      <c r="J137" s="212">
        <f>ROUND(I137*H137,2)</f>
        <v>0</v>
      </c>
      <c r="K137" s="208" t="s">
        <v>182</v>
      </c>
      <c r="L137" s="35"/>
      <c r="M137" s="213" t="s">
        <v>1</v>
      </c>
      <c r="N137" s="214" t="s">
        <v>51</v>
      </c>
      <c r="O137" s="69"/>
      <c r="P137" s="215">
        <f>O137*H137</f>
        <v>0</v>
      </c>
      <c r="Q137" s="215">
        <v>3.2000000000000002E-3</v>
      </c>
      <c r="R137" s="215">
        <f>Q137*H137</f>
        <v>6.4000000000000001E-2</v>
      </c>
      <c r="S137" s="215">
        <v>0</v>
      </c>
      <c r="T137" s="21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7" t="s">
        <v>183</v>
      </c>
      <c r="AT137" s="217" t="s">
        <v>178</v>
      </c>
      <c r="AU137" s="217" t="s">
        <v>95</v>
      </c>
      <c r="AY137" s="14" t="s">
        <v>176</v>
      </c>
      <c r="BE137" s="112">
        <f>IF(N137="základní",J137,0)</f>
        <v>0</v>
      </c>
      <c r="BF137" s="112">
        <f>IF(N137="snížená",J137,0)</f>
        <v>0</v>
      </c>
      <c r="BG137" s="112">
        <f>IF(N137="zákl. přenesená",J137,0)</f>
        <v>0</v>
      </c>
      <c r="BH137" s="112">
        <f>IF(N137="sníž. přenesená",J137,0)</f>
        <v>0</v>
      </c>
      <c r="BI137" s="112">
        <f>IF(N137="nulová",J137,0)</f>
        <v>0</v>
      </c>
      <c r="BJ137" s="14" t="s">
        <v>21</v>
      </c>
      <c r="BK137" s="112">
        <f>ROUND(I137*H137,2)</f>
        <v>0</v>
      </c>
      <c r="BL137" s="14" t="s">
        <v>183</v>
      </c>
      <c r="BM137" s="217" t="s">
        <v>192</v>
      </c>
    </row>
    <row r="138" spans="1:65" s="2" customFormat="1" ht="29.25">
      <c r="A138" s="32"/>
      <c r="B138" s="33"/>
      <c r="C138" s="34"/>
      <c r="D138" s="218" t="s">
        <v>185</v>
      </c>
      <c r="E138" s="34"/>
      <c r="F138" s="219" t="s">
        <v>193</v>
      </c>
      <c r="G138" s="34"/>
      <c r="H138" s="34"/>
      <c r="I138" s="176"/>
      <c r="J138" s="34"/>
      <c r="K138" s="34"/>
      <c r="L138" s="35"/>
      <c r="M138" s="220"/>
      <c r="N138" s="221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4" t="s">
        <v>185</v>
      </c>
      <c r="AU138" s="14" t="s">
        <v>95</v>
      </c>
    </row>
    <row r="139" spans="1:65" s="2" customFormat="1" ht="14.45" customHeight="1">
      <c r="A139" s="32"/>
      <c r="B139" s="33"/>
      <c r="C139" s="223" t="s">
        <v>194</v>
      </c>
      <c r="D139" s="223" t="s">
        <v>195</v>
      </c>
      <c r="E139" s="224" t="s">
        <v>196</v>
      </c>
      <c r="F139" s="225" t="s">
        <v>197</v>
      </c>
      <c r="G139" s="226" t="s">
        <v>191</v>
      </c>
      <c r="H139" s="227">
        <v>24</v>
      </c>
      <c r="I139" s="228"/>
      <c r="J139" s="229">
        <f>ROUND(I139*H139,2)</f>
        <v>0</v>
      </c>
      <c r="K139" s="225" t="s">
        <v>182</v>
      </c>
      <c r="L139" s="230"/>
      <c r="M139" s="231" t="s">
        <v>1</v>
      </c>
      <c r="N139" s="232" t="s">
        <v>51</v>
      </c>
      <c r="O139" s="69"/>
      <c r="P139" s="215">
        <f>O139*H139</f>
        <v>0</v>
      </c>
      <c r="Q139" s="215">
        <v>2.8500000000000001E-3</v>
      </c>
      <c r="R139" s="215">
        <f>Q139*H139</f>
        <v>6.8400000000000002E-2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198</v>
      </c>
      <c r="AT139" s="217" t="s">
        <v>195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183</v>
      </c>
      <c r="BM139" s="217" t="s">
        <v>199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197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19.5">
      <c r="A141" s="32"/>
      <c r="B141" s="33"/>
      <c r="C141" s="34"/>
      <c r="D141" s="218" t="s">
        <v>187</v>
      </c>
      <c r="E141" s="34"/>
      <c r="F141" s="222" t="s">
        <v>200</v>
      </c>
      <c r="G141" s="34"/>
      <c r="H141" s="34"/>
      <c r="I141" s="176"/>
      <c r="J141" s="34"/>
      <c r="K141" s="34"/>
      <c r="L141" s="35"/>
      <c r="M141" s="220"/>
      <c r="N141" s="221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187</v>
      </c>
      <c r="AU141" s="14" t="s">
        <v>95</v>
      </c>
    </row>
    <row r="142" spans="1:65" s="2" customFormat="1" ht="24.2" customHeight="1">
      <c r="A142" s="32"/>
      <c r="B142" s="33"/>
      <c r="C142" s="206" t="s">
        <v>183</v>
      </c>
      <c r="D142" s="206" t="s">
        <v>178</v>
      </c>
      <c r="E142" s="207" t="s">
        <v>201</v>
      </c>
      <c r="F142" s="208" t="s">
        <v>202</v>
      </c>
      <c r="G142" s="209" t="s">
        <v>181</v>
      </c>
      <c r="H142" s="210">
        <v>28</v>
      </c>
      <c r="I142" s="211"/>
      <c r="J142" s="212">
        <f>ROUND(I142*H142,2)</f>
        <v>0</v>
      </c>
      <c r="K142" s="208" t="s">
        <v>182</v>
      </c>
      <c r="L142" s="35"/>
      <c r="M142" s="213" t="s">
        <v>1</v>
      </c>
      <c r="N142" s="214" t="s">
        <v>51</v>
      </c>
      <c r="O142" s="69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7" t="s">
        <v>183</v>
      </c>
      <c r="AT142" s="217" t="s">
        <v>178</v>
      </c>
      <c r="AU142" s="217" t="s">
        <v>95</v>
      </c>
      <c r="AY142" s="14" t="s">
        <v>176</v>
      </c>
      <c r="BE142" s="112">
        <f>IF(N142="základní",J142,0)</f>
        <v>0</v>
      </c>
      <c r="BF142" s="112">
        <f>IF(N142="snížená",J142,0)</f>
        <v>0</v>
      </c>
      <c r="BG142" s="112">
        <f>IF(N142="zákl. přenesená",J142,0)</f>
        <v>0</v>
      </c>
      <c r="BH142" s="112">
        <f>IF(N142="sníž. přenesená",J142,0)</f>
        <v>0</v>
      </c>
      <c r="BI142" s="112">
        <f>IF(N142="nulová",J142,0)</f>
        <v>0</v>
      </c>
      <c r="BJ142" s="14" t="s">
        <v>21</v>
      </c>
      <c r="BK142" s="112">
        <f>ROUND(I142*H142,2)</f>
        <v>0</v>
      </c>
      <c r="BL142" s="14" t="s">
        <v>183</v>
      </c>
      <c r="BM142" s="217" t="s">
        <v>203</v>
      </c>
    </row>
    <row r="143" spans="1:65" s="2" customFormat="1" ht="29.25">
      <c r="A143" s="32"/>
      <c r="B143" s="33"/>
      <c r="C143" s="34"/>
      <c r="D143" s="218" t="s">
        <v>185</v>
      </c>
      <c r="E143" s="34"/>
      <c r="F143" s="219" t="s">
        <v>204</v>
      </c>
      <c r="G143" s="34"/>
      <c r="H143" s="34"/>
      <c r="I143" s="176"/>
      <c r="J143" s="34"/>
      <c r="K143" s="34"/>
      <c r="L143" s="35"/>
      <c r="M143" s="220"/>
      <c r="N143" s="22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185</v>
      </c>
      <c r="AU143" s="14" t="s">
        <v>95</v>
      </c>
    </row>
    <row r="144" spans="1:65" s="12" customFormat="1" ht="22.9" customHeight="1">
      <c r="B144" s="190"/>
      <c r="C144" s="191"/>
      <c r="D144" s="192" t="s">
        <v>85</v>
      </c>
      <c r="E144" s="204" t="s">
        <v>205</v>
      </c>
      <c r="F144" s="204" t="s">
        <v>206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SUM(P145:P154)</f>
        <v>0</v>
      </c>
      <c r="Q144" s="198"/>
      <c r="R144" s="199">
        <f>SUM(R145:R154)</f>
        <v>0</v>
      </c>
      <c r="S144" s="198"/>
      <c r="T144" s="200">
        <f>SUM(T145:T154)</f>
        <v>0</v>
      </c>
      <c r="AR144" s="201" t="s">
        <v>21</v>
      </c>
      <c r="AT144" s="202" t="s">
        <v>85</v>
      </c>
      <c r="AU144" s="202" t="s">
        <v>21</v>
      </c>
      <c r="AY144" s="201" t="s">
        <v>176</v>
      </c>
      <c r="BK144" s="203">
        <f>SUM(BK145:BK154)</f>
        <v>0</v>
      </c>
    </row>
    <row r="145" spans="1:65" s="2" customFormat="1" ht="24.2" customHeight="1">
      <c r="A145" s="32"/>
      <c r="B145" s="33"/>
      <c r="C145" s="206" t="s">
        <v>207</v>
      </c>
      <c r="D145" s="206" t="s">
        <v>178</v>
      </c>
      <c r="E145" s="207" t="s">
        <v>208</v>
      </c>
      <c r="F145" s="208" t="s">
        <v>209</v>
      </c>
      <c r="G145" s="209" t="s">
        <v>210</v>
      </c>
      <c r="H145" s="210">
        <v>13.3</v>
      </c>
      <c r="I145" s="211"/>
      <c r="J145" s="212">
        <f>ROUND(I145*H145,2)</f>
        <v>0</v>
      </c>
      <c r="K145" s="208" t="s">
        <v>182</v>
      </c>
      <c r="L145" s="35"/>
      <c r="M145" s="213" t="s">
        <v>1</v>
      </c>
      <c r="N145" s="214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183</v>
      </c>
      <c r="AT145" s="217" t="s">
        <v>178</v>
      </c>
      <c r="AU145" s="217" t="s">
        <v>95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183</v>
      </c>
      <c r="BM145" s="217" t="s">
        <v>211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212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95</v>
      </c>
    </row>
    <row r="147" spans="1:65" s="2" customFormat="1" ht="24.2" customHeight="1">
      <c r="A147" s="32"/>
      <c r="B147" s="33"/>
      <c r="C147" s="206" t="s">
        <v>213</v>
      </c>
      <c r="D147" s="206" t="s">
        <v>178</v>
      </c>
      <c r="E147" s="207" t="s">
        <v>214</v>
      </c>
      <c r="F147" s="208" t="s">
        <v>215</v>
      </c>
      <c r="G147" s="209" t="s">
        <v>210</v>
      </c>
      <c r="H147" s="210">
        <v>13.3</v>
      </c>
      <c r="I147" s="211"/>
      <c r="J147" s="212">
        <f>ROUND(I147*H147,2)</f>
        <v>0</v>
      </c>
      <c r="K147" s="208" t="s">
        <v>182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183</v>
      </c>
      <c r="AT147" s="217" t="s">
        <v>178</v>
      </c>
      <c r="AU147" s="217" t="s">
        <v>95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183</v>
      </c>
      <c r="BM147" s="217" t="s">
        <v>216</v>
      </c>
    </row>
    <row r="148" spans="1:65" s="2" customFormat="1" ht="29.25">
      <c r="A148" s="32"/>
      <c r="B148" s="33"/>
      <c r="C148" s="34"/>
      <c r="D148" s="218" t="s">
        <v>185</v>
      </c>
      <c r="E148" s="34"/>
      <c r="F148" s="219" t="s">
        <v>217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95</v>
      </c>
    </row>
    <row r="149" spans="1:65" s="2" customFormat="1" ht="24.2" customHeight="1">
      <c r="A149" s="32"/>
      <c r="B149" s="33"/>
      <c r="C149" s="206" t="s">
        <v>218</v>
      </c>
      <c r="D149" s="206" t="s">
        <v>178</v>
      </c>
      <c r="E149" s="207" t="s">
        <v>219</v>
      </c>
      <c r="F149" s="208" t="s">
        <v>220</v>
      </c>
      <c r="G149" s="209" t="s">
        <v>210</v>
      </c>
      <c r="H149" s="210">
        <v>13.3</v>
      </c>
      <c r="I149" s="211"/>
      <c r="J149" s="212">
        <f>ROUND(I149*H149,2)</f>
        <v>0</v>
      </c>
      <c r="K149" s="208" t="s">
        <v>182</v>
      </c>
      <c r="L149" s="35"/>
      <c r="M149" s="213" t="s">
        <v>1</v>
      </c>
      <c r="N149" s="214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183</v>
      </c>
      <c r="AT149" s="217" t="s">
        <v>178</v>
      </c>
      <c r="AU149" s="217" t="s">
        <v>95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183</v>
      </c>
      <c r="BM149" s="217" t="s">
        <v>221</v>
      </c>
    </row>
    <row r="150" spans="1:65" s="2" customFormat="1" ht="19.5">
      <c r="A150" s="32"/>
      <c r="B150" s="33"/>
      <c r="C150" s="34"/>
      <c r="D150" s="218" t="s">
        <v>185</v>
      </c>
      <c r="E150" s="34"/>
      <c r="F150" s="219" t="s">
        <v>222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95</v>
      </c>
    </row>
    <row r="151" spans="1:65" s="2" customFormat="1" ht="24.2" customHeight="1">
      <c r="A151" s="32"/>
      <c r="B151" s="33"/>
      <c r="C151" s="206" t="s">
        <v>198</v>
      </c>
      <c r="D151" s="206" t="s">
        <v>178</v>
      </c>
      <c r="E151" s="207" t="s">
        <v>223</v>
      </c>
      <c r="F151" s="208" t="s">
        <v>224</v>
      </c>
      <c r="G151" s="209" t="s">
        <v>210</v>
      </c>
      <c r="H151" s="210">
        <v>1</v>
      </c>
      <c r="I151" s="211"/>
      <c r="J151" s="212">
        <f>ROUND(I151*H151,2)</f>
        <v>0</v>
      </c>
      <c r="K151" s="208" t="s">
        <v>182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183</v>
      </c>
      <c r="AT151" s="217" t="s">
        <v>178</v>
      </c>
      <c r="AU151" s="217" t="s">
        <v>95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183</v>
      </c>
      <c r="BM151" s="217" t="s">
        <v>225</v>
      </c>
    </row>
    <row r="152" spans="1:65" s="2" customFormat="1" ht="29.25">
      <c r="A152" s="32"/>
      <c r="B152" s="33"/>
      <c r="C152" s="34"/>
      <c r="D152" s="218" t="s">
        <v>185</v>
      </c>
      <c r="E152" s="34"/>
      <c r="F152" s="219" t="s">
        <v>226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95</v>
      </c>
    </row>
    <row r="153" spans="1:65" s="2" customFormat="1" ht="24.2" customHeight="1">
      <c r="A153" s="32"/>
      <c r="B153" s="33"/>
      <c r="C153" s="206" t="s">
        <v>227</v>
      </c>
      <c r="D153" s="206" t="s">
        <v>178</v>
      </c>
      <c r="E153" s="207" t="s">
        <v>228</v>
      </c>
      <c r="F153" s="208" t="s">
        <v>229</v>
      </c>
      <c r="G153" s="209" t="s">
        <v>210</v>
      </c>
      <c r="H153" s="210">
        <v>12.3</v>
      </c>
      <c r="I153" s="211"/>
      <c r="J153" s="212">
        <f>ROUND(I153*H153,2)</f>
        <v>0</v>
      </c>
      <c r="K153" s="208" t="s">
        <v>182</v>
      </c>
      <c r="L153" s="35"/>
      <c r="M153" s="213" t="s">
        <v>1</v>
      </c>
      <c r="N153" s="214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183</v>
      </c>
      <c r="AT153" s="217" t="s">
        <v>178</v>
      </c>
      <c r="AU153" s="217" t="s">
        <v>95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183</v>
      </c>
      <c r="BM153" s="217" t="s">
        <v>230</v>
      </c>
    </row>
    <row r="154" spans="1:65" s="2" customFormat="1" ht="19.5">
      <c r="A154" s="32"/>
      <c r="B154" s="33"/>
      <c r="C154" s="34"/>
      <c r="D154" s="218" t="s">
        <v>185</v>
      </c>
      <c r="E154" s="34"/>
      <c r="F154" s="219" t="s">
        <v>231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95</v>
      </c>
    </row>
    <row r="155" spans="1:65" s="12" customFormat="1" ht="25.9" customHeight="1">
      <c r="B155" s="190"/>
      <c r="C155" s="191"/>
      <c r="D155" s="192" t="s">
        <v>85</v>
      </c>
      <c r="E155" s="193" t="s">
        <v>195</v>
      </c>
      <c r="F155" s="193" t="s">
        <v>232</v>
      </c>
      <c r="G155" s="191"/>
      <c r="H155" s="191"/>
      <c r="I155" s="194"/>
      <c r="J155" s="195">
        <f>BK155</f>
        <v>0</v>
      </c>
      <c r="K155" s="191"/>
      <c r="L155" s="196"/>
      <c r="M155" s="197"/>
      <c r="N155" s="198"/>
      <c r="O155" s="198"/>
      <c r="P155" s="199">
        <f>P156</f>
        <v>0</v>
      </c>
      <c r="Q155" s="198"/>
      <c r="R155" s="199">
        <f>R156</f>
        <v>1.9130599999999998</v>
      </c>
      <c r="S155" s="198"/>
      <c r="T155" s="200">
        <f>T156</f>
        <v>0</v>
      </c>
      <c r="AR155" s="201" t="s">
        <v>194</v>
      </c>
      <c r="AT155" s="202" t="s">
        <v>85</v>
      </c>
      <c r="AU155" s="202" t="s">
        <v>86</v>
      </c>
      <c r="AY155" s="201" t="s">
        <v>176</v>
      </c>
      <c r="BK155" s="203">
        <f>BK156</f>
        <v>0</v>
      </c>
    </row>
    <row r="156" spans="1:65" s="12" customFormat="1" ht="22.9" customHeight="1">
      <c r="B156" s="190"/>
      <c r="C156" s="191"/>
      <c r="D156" s="192" t="s">
        <v>85</v>
      </c>
      <c r="E156" s="204" t="s">
        <v>233</v>
      </c>
      <c r="F156" s="204" t="s">
        <v>234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SUM(P157:P188)</f>
        <v>0</v>
      </c>
      <c r="Q156" s="198"/>
      <c r="R156" s="199">
        <f>SUM(R157:R188)</f>
        <v>1.9130599999999998</v>
      </c>
      <c r="S156" s="198"/>
      <c r="T156" s="200">
        <f>SUM(T157:T188)</f>
        <v>0</v>
      </c>
      <c r="AR156" s="201" t="s">
        <v>194</v>
      </c>
      <c r="AT156" s="202" t="s">
        <v>85</v>
      </c>
      <c r="AU156" s="202" t="s">
        <v>21</v>
      </c>
      <c r="AY156" s="201" t="s">
        <v>176</v>
      </c>
      <c r="BK156" s="203">
        <f>SUM(BK157:BK188)</f>
        <v>0</v>
      </c>
    </row>
    <row r="157" spans="1:65" s="2" customFormat="1" ht="24.2" customHeight="1">
      <c r="A157" s="32"/>
      <c r="B157" s="33"/>
      <c r="C157" s="206" t="s">
        <v>26</v>
      </c>
      <c r="D157" s="206" t="s">
        <v>178</v>
      </c>
      <c r="E157" s="207" t="s">
        <v>235</v>
      </c>
      <c r="F157" s="208" t="s">
        <v>236</v>
      </c>
      <c r="G157" s="209" t="s">
        <v>237</v>
      </c>
      <c r="H157" s="210">
        <v>0.57999999999999996</v>
      </c>
      <c r="I157" s="211"/>
      <c r="J157" s="212">
        <f>ROUND(I157*H157,2)</f>
        <v>0</v>
      </c>
      <c r="K157" s="208" t="s">
        <v>182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238</v>
      </c>
      <c r="AT157" s="217" t="s">
        <v>178</v>
      </c>
      <c r="AU157" s="217" t="s">
        <v>95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238</v>
      </c>
      <c r="BM157" s="217" t="s">
        <v>239</v>
      </c>
    </row>
    <row r="158" spans="1:65" s="2" customFormat="1" ht="19.5">
      <c r="A158" s="32"/>
      <c r="B158" s="33"/>
      <c r="C158" s="34"/>
      <c r="D158" s="218" t="s">
        <v>185</v>
      </c>
      <c r="E158" s="34"/>
      <c r="F158" s="219" t="s">
        <v>240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95</v>
      </c>
    </row>
    <row r="159" spans="1:65" s="2" customFormat="1" ht="14.45" customHeight="1">
      <c r="A159" s="32"/>
      <c r="B159" s="33"/>
      <c r="C159" s="206" t="s">
        <v>241</v>
      </c>
      <c r="D159" s="206" t="s">
        <v>178</v>
      </c>
      <c r="E159" s="207" t="s">
        <v>242</v>
      </c>
      <c r="F159" s="208" t="s">
        <v>243</v>
      </c>
      <c r="G159" s="209" t="s">
        <v>244</v>
      </c>
      <c r="H159" s="210">
        <v>440</v>
      </c>
      <c r="I159" s="211"/>
      <c r="J159" s="212">
        <f>ROUND(I159*H159,2)</f>
        <v>0</v>
      </c>
      <c r="K159" s="208" t="s">
        <v>182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238</v>
      </c>
      <c r="AT159" s="217" t="s">
        <v>178</v>
      </c>
      <c r="AU159" s="217" t="s">
        <v>95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238</v>
      </c>
      <c r="BM159" s="217" t="s">
        <v>245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246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95</v>
      </c>
    </row>
    <row r="161" spans="1:65" s="2" customFormat="1" ht="24.2" customHeight="1">
      <c r="A161" s="32"/>
      <c r="B161" s="33"/>
      <c r="C161" s="206" t="s">
        <v>247</v>
      </c>
      <c r="D161" s="206" t="s">
        <v>178</v>
      </c>
      <c r="E161" s="207" t="s">
        <v>248</v>
      </c>
      <c r="F161" s="208" t="s">
        <v>249</v>
      </c>
      <c r="G161" s="209" t="s">
        <v>191</v>
      </c>
      <c r="H161" s="210">
        <v>554</v>
      </c>
      <c r="I161" s="211"/>
      <c r="J161" s="212">
        <f>ROUND(I161*H161,2)</f>
        <v>0</v>
      </c>
      <c r="K161" s="208" t="s">
        <v>182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238</v>
      </c>
      <c r="AT161" s="217" t="s">
        <v>178</v>
      </c>
      <c r="AU161" s="217" t="s">
        <v>95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238</v>
      </c>
      <c r="BM161" s="217" t="s">
        <v>250</v>
      </c>
    </row>
    <row r="162" spans="1:65" s="2" customFormat="1" ht="39">
      <c r="A162" s="32"/>
      <c r="B162" s="33"/>
      <c r="C162" s="34"/>
      <c r="D162" s="218" t="s">
        <v>185</v>
      </c>
      <c r="E162" s="34"/>
      <c r="F162" s="219" t="s">
        <v>251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95</v>
      </c>
    </row>
    <row r="163" spans="1:65" s="2" customFormat="1" ht="24.2" customHeight="1">
      <c r="A163" s="32"/>
      <c r="B163" s="33"/>
      <c r="C163" s="206" t="s">
        <v>252</v>
      </c>
      <c r="D163" s="206" t="s">
        <v>178</v>
      </c>
      <c r="E163" s="207" t="s">
        <v>253</v>
      </c>
      <c r="F163" s="208" t="s">
        <v>254</v>
      </c>
      <c r="G163" s="209" t="s">
        <v>255</v>
      </c>
      <c r="H163" s="210">
        <v>3</v>
      </c>
      <c r="I163" s="211"/>
      <c r="J163" s="212">
        <f>ROUND(I163*H163,2)</f>
        <v>0</v>
      </c>
      <c r="K163" s="208" t="s">
        <v>182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238</v>
      </c>
      <c r="AT163" s="217" t="s">
        <v>178</v>
      </c>
      <c r="AU163" s="217" t="s">
        <v>95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238</v>
      </c>
      <c r="BM163" s="217" t="s">
        <v>256</v>
      </c>
    </row>
    <row r="164" spans="1:65" s="2" customFormat="1" ht="29.25">
      <c r="A164" s="32"/>
      <c r="B164" s="33"/>
      <c r="C164" s="34"/>
      <c r="D164" s="218" t="s">
        <v>185</v>
      </c>
      <c r="E164" s="34"/>
      <c r="F164" s="219" t="s">
        <v>257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95</v>
      </c>
    </row>
    <row r="165" spans="1:65" s="2" customFormat="1" ht="24.2" customHeight="1">
      <c r="A165" s="32"/>
      <c r="B165" s="33"/>
      <c r="C165" s="206" t="s">
        <v>258</v>
      </c>
      <c r="D165" s="206" t="s">
        <v>178</v>
      </c>
      <c r="E165" s="207" t="s">
        <v>259</v>
      </c>
      <c r="F165" s="208" t="s">
        <v>260</v>
      </c>
      <c r="G165" s="209" t="s">
        <v>255</v>
      </c>
      <c r="H165" s="210">
        <v>5</v>
      </c>
      <c r="I165" s="211"/>
      <c r="J165" s="212">
        <f>ROUND(I165*H165,2)</f>
        <v>0</v>
      </c>
      <c r="K165" s="208" t="s">
        <v>182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8.8999999999999999E-3</v>
      </c>
      <c r="R165" s="215">
        <f>Q165*H165</f>
        <v>4.4499999999999998E-2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238</v>
      </c>
      <c r="AT165" s="217" t="s">
        <v>178</v>
      </c>
      <c r="AU165" s="217" t="s">
        <v>95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238</v>
      </c>
      <c r="BM165" s="217" t="s">
        <v>261</v>
      </c>
    </row>
    <row r="166" spans="1:65" s="2" customFormat="1" ht="19.5">
      <c r="A166" s="32"/>
      <c r="B166" s="33"/>
      <c r="C166" s="34"/>
      <c r="D166" s="218" t="s">
        <v>185</v>
      </c>
      <c r="E166" s="34"/>
      <c r="F166" s="219" t="s">
        <v>262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95</v>
      </c>
    </row>
    <row r="167" spans="1:65" s="2" customFormat="1" ht="24.2" customHeight="1">
      <c r="A167" s="32"/>
      <c r="B167" s="33"/>
      <c r="C167" s="206" t="s">
        <v>8</v>
      </c>
      <c r="D167" s="206" t="s">
        <v>178</v>
      </c>
      <c r="E167" s="207" t="s">
        <v>263</v>
      </c>
      <c r="F167" s="208" t="s">
        <v>264</v>
      </c>
      <c r="G167" s="209" t="s">
        <v>255</v>
      </c>
      <c r="H167" s="210">
        <v>6</v>
      </c>
      <c r="I167" s="211"/>
      <c r="J167" s="212">
        <f>ROUND(I167*H167,2)</f>
        <v>0</v>
      </c>
      <c r="K167" s="208" t="s">
        <v>182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3.8E-3</v>
      </c>
      <c r="R167" s="215">
        <f>Q167*H167</f>
        <v>2.2800000000000001E-2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183</v>
      </c>
      <c r="AT167" s="217" t="s">
        <v>178</v>
      </c>
      <c r="AU167" s="217" t="s">
        <v>95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183</v>
      </c>
      <c r="BM167" s="217" t="s">
        <v>265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266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95</v>
      </c>
    </row>
    <row r="169" spans="1:65" s="2" customFormat="1" ht="14.45" customHeight="1">
      <c r="A169" s="32"/>
      <c r="B169" s="33"/>
      <c r="C169" s="206" t="s">
        <v>267</v>
      </c>
      <c r="D169" s="206" t="s">
        <v>178</v>
      </c>
      <c r="E169" s="207" t="s">
        <v>268</v>
      </c>
      <c r="F169" s="208" t="s">
        <v>269</v>
      </c>
      <c r="G169" s="209" t="s">
        <v>255</v>
      </c>
      <c r="H169" s="210">
        <v>12</v>
      </c>
      <c r="I169" s="211"/>
      <c r="J169" s="212">
        <f>ROUND(I169*H169,2)</f>
        <v>0</v>
      </c>
      <c r="K169" s="208" t="s">
        <v>182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7.6E-3</v>
      </c>
      <c r="R169" s="215">
        <f>Q169*H169</f>
        <v>9.1200000000000003E-2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238</v>
      </c>
      <c r="AT169" s="217" t="s">
        <v>178</v>
      </c>
      <c r="AU169" s="217" t="s">
        <v>95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238</v>
      </c>
      <c r="BM169" s="217" t="s">
        <v>270</v>
      </c>
    </row>
    <row r="170" spans="1:65" s="2" customFormat="1" ht="11.25">
      <c r="A170" s="32"/>
      <c r="B170" s="33"/>
      <c r="C170" s="34"/>
      <c r="D170" s="218" t="s">
        <v>185</v>
      </c>
      <c r="E170" s="34"/>
      <c r="F170" s="219" t="s">
        <v>271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95</v>
      </c>
    </row>
    <row r="171" spans="1:65" s="2" customFormat="1" ht="24.2" customHeight="1">
      <c r="A171" s="32"/>
      <c r="B171" s="33"/>
      <c r="C171" s="206" t="s">
        <v>272</v>
      </c>
      <c r="D171" s="206" t="s">
        <v>178</v>
      </c>
      <c r="E171" s="207" t="s">
        <v>273</v>
      </c>
      <c r="F171" s="208" t="s">
        <v>274</v>
      </c>
      <c r="G171" s="209" t="s">
        <v>191</v>
      </c>
      <c r="H171" s="210">
        <v>300</v>
      </c>
      <c r="I171" s="211"/>
      <c r="J171" s="212">
        <f>ROUND(I171*H171,2)</f>
        <v>0</v>
      </c>
      <c r="K171" s="208" t="s">
        <v>182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1.9E-3</v>
      </c>
      <c r="R171" s="215">
        <f>Q171*H171</f>
        <v>0.56999999999999995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238</v>
      </c>
      <c r="AT171" s="217" t="s">
        <v>178</v>
      </c>
      <c r="AU171" s="217" t="s">
        <v>95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238</v>
      </c>
      <c r="BM171" s="217" t="s">
        <v>275</v>
      </c>
    </row>
    <row r="172" spans="1:65" s="2" customFormat="1" ht="19.5">
      <c r="A172" s="32"/>
      <c r="B172" s="33"/>
      <c r="C172" s="34"/>
      <c r="D172" s="218" t="s">
        <v>185</v>
      </c>
      <c r="E172" s="34"/>
      <c r="F172" s="219" t="s">
        <v>276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95</v>
      </c>
    </row>
    <row r="173" spans="1:65" s="2" customFormat="1" ht="24.2" customHeight="1">
      <c r="A173" s="32"/>
      <c r="B173" s="33"/>
      <c r="C173" s="206" t="s">
        <v>277</v>
      </c>
      <c r="D173" s="206" t="s">
        <v>178</v>
      </c>
      <c r="E173" s="207" t="s">
        <v>278</v>
      </c>
      <c r="F173" s="208" t="s">
        <v>279</v>
      </c>
      <c r="G173" s="209" t="s">
        <v>255</v>
      </c>
      <c r="H173" s="210">
        <v>3</v>
      </c>
      <c r="I173" s="211"/>
      <c r="J173" s="212">
        <f>ROUND(I173*H173,2)</f>
        <v>0</v>
      </c>
      <c r="K173" s="208" t="s">
        <v>182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0.37640000000000001</v>
      </c>
      <c r="R173" s="215">
        <f>Q173*H173</f>
        <v>1.1292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238</v>
      </c>
      <c r="AT173" s="217" t="s">
        <v>178</v>
      </c>
      <c r="AU173" s="217" t="s">
        <v>95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238</v>
      </c>
      <c r="BM173" s="217" t="s">
        <v>280</v>
      </c>
    </row>
    <row r="174" spans="1:65" s="2" customFormat="1" ht="39">
      <c r="A174" s="32"/>
      <c r="B174" s="33"/>
      <c r="C174" s="34"/>
      <c r="D174" s="218" t="s">
        <v>185</v>
      </c>
      <c r="E174" s="34"/>
      <c r="F174" s="219" t="s">
        <v>281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95</v>
      </c>
    </row>
    <row r="175" spans="1:65" s="2" customFormat="1" ht="24.2" customHeight="1">
      <c r="A175" s="32"/>
      <c r="B175" s="33"/>
      <c r="C175" s="206" t="s">
        <v>282</v>
      </c>
      <c r="D175" s="206" t="s">
        <v>178</v>
      </c>
      <c r="E175" s="207" t="s">
        <v>283</v>
      </c>
      <c r="F175" s="208" t="s">
        <v>284</v>
      </c>
      <c r="G175" s="209" t="s">
        <v>255</v>
      </c>
      <c r="H175" s="210">
        <v>3</v>
      </c>
      <c r="I175" s="211"/>
      <c r="J175" s="212">
        <f>ROUND(I175*H175,2)</f>
        <v>0</v>
      </c>
      <c r="K175" s="208" t="s">
        <v>182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1.2E-4</v>
      </c>
      <c r="R175" s="215">
        <f>Q175*H175</f>
        <v>3.6000000000000002E-4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238</v>
      </c>
      <c r="AT175" s="217" t="s">
        <v>178</v>
      </c>
      <c r="AU175" s="217" t="s">
        <v>95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238</v>
      </c>
      <c r="BM175" s="217" t="s">
        <v>285</v>
      </c>
    </row>
    <row r="176" spans="1:65" s="2" customFormat="1" ht="39">
      <c r="A176" s="32"/>
      <c r="B176" s="33"/>
      <c r="C176" s="34"/>
      <c r="D176" s="218" t="s">
        <v>185</v>
      </c>
      <c r="E176" s="34"/>
      <c r="F176" s="219" t="s">
        <v>286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95</v>
      </c>
    </row>
    <row r="177" spans="1:65" s="2" customFormat="1" ht="24.2" customHeight="1">
      <c r="A177" s="32"/>
      <c r="B177" s="33"/>
      <c r="C177" s="206" t="s">
        <v>287</v>
      </c>
      <c r="D177" s="206" t="s">
        <v>178</v>
      </c>
      <c r="E177" s="207" t="s">
        <v>288</v>
      </c>
      <c r="F177" s="208" t="s">
        <v>289</v>
      </c>
      <c r="G177" s="209" t="s">
        <v>191</v>
      </c>
      <c r="H177" s="210">
        <v>554</v>
      </c>
      <c r="I177" s="211"/>
      <c r="J177" s="212">
        <f>ROUND(I177*H177,2)</f>
        <v>0</v>
      </c>
      <c r="K177" s="208" t="s">
        <v>182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238</v>
      </c>
      <c r="AT177" s="217" t="s">
        <v>178</v>
      </c>
      <c r="AU177" s="217" t="s">
        <v>95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238</v>
      </c>
      <c r="BM177" s="217" t="s">
        <v>290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291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95</v>
      </c>
    </row>
    <row r="179" spans="1:65" s="2" customFormat="1" ht="14.45" customHeight="1">
      <c r="A179" s="32"/>
      <c r="B179" s="33"/>
      <c r="C179" s="206" t="s">
        <v>7</v>
      </c>
      <c r="D179" s="206" t="s">
        <v>178</v>
      </c>
      <c r="E179" s="207" t="s">
        <v>292</v>
      </c>
      <c r="F179" s="208" t="s">
        <v>293</v>
      </c>
      <c r="G179" s="209" t="s">
        <v>210</v>
      </c>
      <c r="H179" s="210">
        <v>69</v>
      </c>
      <c r="I179" s="211"/>
      <c r="J179" s="212">
        <f>ROUND(I179*H179,2)</f>
        <v>0</v>
      </c>
      <c r="K179" s="208" t="s">
        <v>182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238</v>
      </c>
      <c r="AT179" s="217" t="s">
        <v>178</v>
      </c>
      <c r="AU179" s="217" t="s">
        <v>95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238</v>
      </c>
      <c r="BM179" s="217" t="s">
        <v>294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295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95</v>
      </c>
    </row>
    <row r="181" spans="1:65" s="2" customFormat="1" ht="24.2" customHeight="1">
      <c r="A181" s="32"/>
      <c r="B181" s="33"/>
      <c r="C181" s="206" t="s">
        <v>296</v>
      </c>
      <c r="D181" s="206" t="s">
        <v>178</v>
      </c>
      <c r="E181" s="207" t="s">
        <v>297</v>
      </c>
      <c r="F181" s="208" t="s">
        <v>298</v>
      </c>
      <c r="G181" s="209" t="s">
        <v>210</v>
      </c>
      <c r="H181" s="210">
        <v>1130</v>
      </c>
      <c r="I181" s="211"/>
      <c r="J181" s="212">
        <f>ROUND(I181*H181,2)</f>
        <v>0</v>
      </c>
      <c r="K181" s="208" t="s">
        <v>182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238</v>
      </c>
      <c r="AT181" s="217" t="s">
        <v>178</v>
      </c>
      <c r="AU181" s="217" t="s">
        <v>95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238</v>
      </c>
      <c r="BM181" s="217" t="s">
        <v>299</v>
      </c>
    </row>
    <row r="182" spans="1:65" s="2" customFormat="1" ht="19.5">
      <c r="A182" s="32"/>
      <c r="B182" s="33"/>
      <c r="C182" s="34"/>
      <c r="D182" s="218" t="s">
        <v>185</v>
      </c>
      <c r="E182" s="34"/>
      <c r="F182" s="219" t="s">
        <v>300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95</v>
      </c>
    </row>
    <row r="183" spans="1:65" s="2" customFormat="1" ht="14.45" customHeight="1">
      <c r="A183" s="32"/>
      <c r="B183" s="33"/>
      <c r="C183" s="206" t="s">
        <v>301</v>
      </c>
      <c r="D183" s="206" t="s">
        <v>178</v>
      </c>
      <c r="E183" s="207" t="s">
        <v>302</v>
      </c>
      <c r="F183" s="208" t="s">
        <v>303</v>
      </c>
      <c r="G183" s="209" t="s">
        <v>244</v>
      </c>
      <c r="H183" s="210">
        <v>440</v>
      </c>
      <c r="I183" s="211"/>
      <c r="J183" s="212">
        <f>ROUND(I183*H183,2)</f>
        <v>0</v>
      </c>
      <c r="K183" s="208" t="s">
        <v>182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238</v>
      </c>
      <c r="AT183" s="217" t="s">
        <v>178</v>
      </c>
      <c r="AU183" s="217" t="s">
        <v>95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238</v>
      </c>
      <c r="BM183" s="217" t="s">
        <v>304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305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95</v>
      </c>
    </row>
    <row r="185" spans="1:65" s="2" customFormat="1" ht="14.45" customHeight="1">
      <c r="A185" s="32"/>
      <c r="B185" s="33"/>
      <c r="C185" s="206" t="s">
        <v>306</v>
      </c>
      <c r="D185" s="206" t="s">
        <v>178</v>
      </c>
      <c r="E185" s="207" t="s">
        <v>307</v>
      </c>
      <c r="F185" s="208" t="s">
        <v>308</v>
      </c>
      <c r="G185" s="209" t="s">
        <v>244</v>
      </c>
      <c r="H185" s="210">
        <v>440</v>
      </c>
      <c r="I185" s="211"/>
      <c r="J185" s="212">
        <f>ROUND(I185*H185,2)</f>
        <v>0</v>
      </c>
      <c r="K185" s="208" t="s">
        <v>182</v>
      </c>
      <c r="L185" s="35"/>
      <c r="M185" s="213" t="s">
        <v>1</v>
      </c>
      <c r="N185" s="214" t="s">
        <v>51</v>
      </c>
      <c r="O185" s="69"/>
      <c r="P185" s="215">
        <f>O185*H185</f>
        <v>0</v>
      </c>
      <c r="Q185" s="215">
        <v>2.5000000000000001E-5</v>
      </c>
      <c r="R185" s="215">
        <f>Q185*H185</f>
        <v>1.1000000000000001E-2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238</v>
      </c>
      <c r="AT185" s="217" t="s">
        <v>178</v>
      </c>
      <c r="AU185" s="217" t="s">
        <v>95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238</v>
      </c>
      <c r="BM185" s="217" t="s">
        <v>309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310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95</v>
      </c>
    </row>
    <row r="187" spans="1:65" s="2" customFormat="1" ht="14.45" customHeight="1">
      <c r="A187" s="32"/>
      <c r="B187" s="33"/>
      <c r="C187" s="223" t="s">
        <v>311</v>
      </c>
      <c r="D187" s="223" t="s">
        <v>195</v>
      </c>
      <c r="E187" s="224" t="s">
        <v>312</v>
      </c>
      <c r="F187" s="225" t="s">
        <v>313</v>
      </c>
      <c r="G187" s="226" t="s">
        <v>314</v>
      </c>
      <c r="H187" s="227">
        <v>44</v>
      </c>
      <c r="I187" s="228"/>
      <c r="J187" s="229">
        <f>ROUND(I187*H187,2)</f>
        <v>0</v>
      </c>
      <c r="K187" s="225" t="s">
        <v>182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1E-3</v>
      </c>
      <c r="R187" s="215">
        <f>Q187*H187</f>
        <v>4.3999999999999997E-2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95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316</v>
      </c>
    </row>
    <row r="188" spans="1:65" s="2" customFormat="1" ht="11.25">
      <c r="A188" s="32"/>
      <c r="B188" s="33"/>
      <c r="C188" s="34"/>
      <c r="D188" s="218" t="s">
        <v>185</v>
      </c>
      <c r="E188" s="34"/>
      <c r="F188" s="219" t="s">
        <v>313</v>
      </c>
      <c r="G188" s="34"/>
      <c r="H188" s="34"/>
      <c r="I188" s="176"/>
      <c r="J188" s="34"/>
      <c r="K188" s="34"/>
      <c r="L188" s="35"/>
      <c r="M188" s="233"/>
      <c r="N188" s="234"/>
      <c r="O188" s="235"/>
      <c r="P188" s="235"/>
      <c r="Q188" s="235"/>
      <c r="R188" s="235"/>
      <c r="S188" s="235"/>
      <c r="T188" s="23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95</v>
      </c>
    </row>
    <row r="189" spans="1:65" s="2" customFormat="1" ht="6.95" customHeight="1">
      <c r="A189" s="3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35"/>
      <c r="M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</row>
  </sheetData>
  <sheetProtection algorithmName="SHA-512" hashValue="B8Yoka7rN/e64Qb+95FaXPtulSY9hj3HVcBS5/36tRLDdLsT+jxnLSr9BHGtNhNTpnbLo+IUdXUvgF2O7ERsIA==" saltValue="taP13wN9EiM2yOyeGhSQ+64mrJyXaIqQsVchA54tD3KhDAa1S3L2G03mJV52vHEGk5M5BnAB99S86O0Dovc8ww==" spinCount="100000" sheet="1" objects="1" scenarios="1" formatColumns="0" formatRows="0" autoFilter="0"/>
  <autoFilter ref="C130:K188" xr:uid="{00000000-0009-0000-0000-000001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4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98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6" t="s">
        <v>317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SUM(BE129:BE194)),  2)</f>
        <v>0</v>
      </c>
      <c r="G35" s="32"/>
      <c r="H35" s="32"/>
      <c r="I35" s="137">
        <v>0.21</v>
      </c>
      <c r="J35" s="136">
        <f>ROUND(((SUM(BE102:BE109) + SUM(BE129:BE194))*I35),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SUM(BF129:BF194)),  2)</f>
        <v>0</v>
      </c>
      <c r="G36" s="32"/>
      <c r="H36" s="32"/>
      <c r="I36" s="137">
        <v>0.15</v>
      </c>
      <c r="J36" s="136">
        <f>ROUND(((SUM(BF102:BF109) + SUM(BF129:BF194))*I36),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SUM(BG129:BG194)),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SUM(BH129:BH194)),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SUM(BI129:BI194)),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SO 02.12 - Oprava rozvodu 6kV - úsek mezi TS 904 - TS 906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318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9" customFormat="1" ht="24.95" customHeight="1">
      <c r="B99" s="159"/>
      <c r="C99" s="160"/>
      <c r="D99" s="161" t="s">
        <v>319</v>
      </c>
      <c r="E99" s="162"/>
      <c r="F99" s="162"/>
      <c r="G99" s="162"/>
      <c r="H99" s="162"/>
      <c r="I99" s="162"/>
      <c r="J99" s="163">
        <f>J138</f>
        <v>0</v>
      </c>
      <c r="K99" s="160"/>
      <c r="L99" s="164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41" t="str">
        <f>E9</f>
        <v>SO 02.12 - Oprava rozvodu 6kV - úsek mezi TS 904 - TS 906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P130+P138</f>
        <v>0</v>
      </c>
      <c r="Q129" s="77"/>
      <c r="R129" s="187">
        <f>R130+R138</f>
        <v>24.375</v>
      </c>
      <c r="S129" s="77"/>
      <c r="T129" s="188">
        <f>T130+T138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BK130+BK138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174</v>
      </c>
      <c r="F130" s="193" t="s">
        <v>175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24.375</v>
      </c>
      <c r="S130" s="198"/>
      <c r="T130" s="200">
        <f>T131</f>
        <v>0</v>
      </c>
      <c r="AR130" s="201" t="s">
        <v>21</v>
      </c>
      <c r="AT130" s="202" t="s">
        <v>85</v>
      </c>
      <c r="AU130" s="202" t="s">
        <v>86</v>
      </c>
      <c r="AY130" s="201" t="s">
        <v>176</v>
      </c>
      <c r="BK130" s="203">
        <f>BK131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207</v>
      </c>
      <c r="F131" s="204" t="s">
        <v>320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24.375</v>
      </c>
      <c r="S131" s="198"/>
      <c r="T131" s="200">
        <f>SUM(T132:T137)</f>
        <v>0</v>
      </c>
      <c r="AR131" s="201" t="s">
        <v>21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24.2" customHeight="1">
      <c r="A132" s="32"/>
      <c r="B132" s="33"/>
      <c r="C132" s="206" t="s">
        <v>21</v>
      </c>
      <c r="D132" s="206" t="s">
        <v>178</v>
      </c>
      <c r="E132" s="207" t="s">
        <v>321</v>
      </c>
      <c r="F132" s="208" t="s">
        <v>322</v>
      </c>
      <c r="G132" s="209" t="s">
        <v>244</v>
      </c>
      <c r="H132" s="210">
        <v>50</v>
      </c>
      <c r="I132" s="211"/>
      <c r="J132" s="212">
        <f>ROUND(I132*H132,2)</f>
        <v>0</v>
      </c>
      <c r="K132" s="208" t="s">
        <v>323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183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183</v>
      </c>
      <c r="BM132" s="217" t="s">
        <v>324</v>
      </c>
    </row>
    <row r="133" spans="1:65" s="2" customFormat="1" ht="48.75">
      <c r="A133" s="32"/>
      <c r="B133" s="33"/>
      <c r="C133" s="34"/>
      <c r="D133" s="218" t="s">
        <v>185</v>
      </c>
      <c r="E133" s="34"/>
      <c r="F133" s="219" t="s">
        <v>325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24.2" customHeight="1">
      <c r="A134" s="32"/>
      <c r="B134" s="33"/>
      <c r="C134" s="206" t="s">
        <v>95</v>
      </c>
      <c r="D134" s="206" t="s">
        <v>178</v>
      </c>
      <c r="E134" s="207" t="s">
        <v>326</v>
      </c>
      <c r="F134" s="208" t="s">
        <v>327</v>
      </c>
      <c r="G134" s="209" t="s">
        <v>181</v>
      </c>
      <c r="H134" s="210">
        <v>18.75</v>
      </c>
      <c r="I134" s="211"/>
      <c r="J134" s="212">
        <f>ROUND(I134*H134,2)</f>
        <v>0</v>
      </c>
      <c r="K134" s="208" t="s">
        <v>323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328</v>
      </c>
    </row>
    <row r="135" spans="1:65" s="2" customFormat="1" ht="48.75">
      <c r="A135" s="32"/>
      <c r="B135" s="33"/>
      <c r="C135" s="34"/>
      <c r="D135" s="218" t="s">
        <v>185</v>
      </c>
      <c r="E135" s="34"/>
      <c r="F135" s="219" t="s">
        <v>329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24.2" customHeight="1">
      <c r="A136" s="32"/>
      <c r="B136" s="33"/>
      <c r="C136" s="223" t="s">
        <v>194</v>
      </c>
      <c r="D136" s="223" t="s">
        <v>195</v>
      </c>
      <c r="E136" s="224" t="s">
        <v>330</v>
      </c>
      <c r="F136" s="225" t="s">
        <v>331</v>
      </c>
      <c r="G136" s="226" t="s">
        <v>210</v>
      </c>
      <c r="H136" s="227">
        <v>24.375</v>
      </c>
      <c r="I136" s="228"/>
      <c r="J136" s="229">
        <f>ROUND(I136*H136,2)</f>
        <v>0</v>
      </c>
      <c r="K136" s="225" t="s">
        <v>323</v>
      </c>
      <c r="L136" s="230"/>
      <c r="M136" s="231" t="s">
        <v>1</v>
      </c>
      <c r="N136" s="232" t="s">
        <v>51</v>
      </c>
      <c r="O136" s="69"/>
      <c r="P136" s="215">
        <f>O136*H136</f>
        <v>0</v>
      </c>
      <c r="Q136" s="215">
        <v>1</v>
      </c>
      <c r="R136" s="215">
        <f>Q136*H136</f>
        <v>24.375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198</v>
      </c>
      <c r="AT136" s="217" t="s">
        <v>195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183</v>
      </c>
      <c r="BM136" s="217" t="s">
        <v>332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333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5.9" customHeight="1">
      <c r="B138" s="190"/>
      <c r="C138" s="191"/>
      <c r="D138" s="192" t="s">
        <v>85</v>
      </c>
      <c r="E138" s="193" t="s">
        <v>334</v>
      </c>
      <c r="F138" s="193" t="s">
        <v>335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SUM(P139:P194)</f>
        <v>0</v>
      </c>
      <c r="Q138" s="198"/>
      <c r="R138" s="199">
        <f>SUM(R139:R194)</f>
        <v>0</v>
      </c>
      <c r="S138" s="198"/>
      <c r="T138" s="200">
        <f>SUM(T139:T194)</f>
        <v>0</v>
      </c>
      <c r="AR138" s="201" t="s">
        <v>183</v>
      </c>
      <c r="AT138" s="202" t="s">
        <v>85</v>
      </c>
      <c r="AU138" s="202" t="s">
        <v>86</v>
      </c>
      <c r="AY138" s="201" t="s">
        <v>176</v>
      </c>
      <c r="BK138" s="203">
        <f>SUM(BK139:BK194)</f>
        <v>0</v>
      </c>
    </row>
    <row r="139" spans="1:65" s="2" customFormat="1" ht="37.9" customHeight="1">
      <c r="A139" s="32"/>
      <c r="B139" s="33"/>
      <c r="C139" s="206" t="s">
        <v>183</v>
      </c>
      <c r="D139" s="206" t="s">
        <v>178</v>
      </c>
      <c r="E139" s="207" t="s">
        <v>336</v>
      </c>
      <c r="F139" s="208" t="s">
        <v>337</v>
      </c>
      <c r="G139" s="209" t="s">
        <v>255</v>
      </c>
      <c r="H139" s="210">
        <v>2</v>
      </c>
      <c r="I139" s="211"/>
      <c r="J139" s="212">
        <f>ROUND(I139*H139,2)</f>
        <v>0</v>
      </c>
      <c r="K139" s="208" t="s">
        <v>323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338</v>
      </c>
      <c r="AT139" s="217" t="s">
        <v>178</v>
      </c>
      <c r="AU139" s="217" t="s">
        <v>21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338</v>
      </c>
      <c r="BM139" s="217" t="s">
        <v>339</v>
      </c>
    </row>
    <row r="140" spans="1:65" s="2" customFormat="1" ht="39">
      <c r="A140" s="32"/>
      <c r="B140" s="33"/>
      <c r="C140" s="34"/>
      <c r="D140" s="218" t="s">
        <v>185</v>
      </c>
      <c r="E140" s="34"/>
      <c r="F140" s="219" t="s">
        <v>340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21</v>
      </c>
    </row>
    <row r="141" spans="1:65" s="2" customFormat="1" ht="37.9" customHeight="1">
      <c r="A141" s="32"/>
      <c r="B141" s="33"/>
      <c r="C141" s="223" t="s">
        <v>207</v>
      </c>
      <c r="D141" s="223" t="s">
        <v>195</v>
      </c>
      <c r="E141" s="224" t="s">
        <v>341</v>
      </c>
      <c r="F141" s="225" t="s">
        <v>342</v>
      </c>
      <c r="G141" s="226" t="s">
        <v>255</v>
      </c>
      <c r="H141" s="227">
        <v>2</v>
      </c>
      <c r="I141" s="228"/>
      <c r="J141" s="229">
        <f>ROUND(I141*H141,2)</f>
        <v>0</v>
      </c>
      <c r="K141" s="225" t="s">
        <v>323</v>
      </c>
      <c r="L141" s="230"/>
      <c r="M141" s="231" t="s">
        <v>1</v>
      </c>
      <c r="N141" s="232" t="s">
        <v>51</v>
      </c>
      <c r="O141" s="69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7" t="s">
        <v>315</v>
      </c>
      <c r="AT141" s="217" t="s">
        <v>195</v>
      </c>
      <c r="AU141" s="217" t="s">
        <v>21</v>
      </c>
      <c r="AY141" s="14" t="s">
        <v>176</v>
      </c>
      <c r="BE141" s="112">
        <f>IF(N141="základní",J141,0)</f>
        <v>0</v>
      </c>
      <c r="BF141" s="112">
        <f>IF(N141="snížená",J141,0)</f>
        <v>0</v>
      </c>
      <c r="BG141" s="112">
        <f>IF(N141="zákl. přenesená",J141,0)</f>
        <v>0</v>
      </c>
      <c r="BH141" s="112">
        <f>IF(N141="sníž. přenesená",J141,0)</f>
        <v>0</v>
      </c>
      <c r="BI141" s="112">
        <f>IF(N141="nulová",J141,0)</f>
        <v>0</v>
      </c>
      <c r="BJ141" s="14" t="s">
        <v>21</v>
      </c>
      <c r="BK141" s="112">
        <f>ROUND(I141*H141,2)</f>
        <v>0</v>
      </c>
      <c r="BL141" s="14" t="s">
        <v>315</v>
      </c>
      <c r="BM141" s="217" t="s">
        <v>343</v>
      </c>
    </row>
    <row r="142" spans="1:65" s="2" customFormat="1" ht="19.5">
      <c r="A142" s="32"/>
      <c r="B142" s="33"/>
      <c r="C142" s="34"/>
      <c r="D142" s="218" t="s">
        <v>185</v>
      </c>
      <c r="E142" s="34"/>
      <c r="F142" s="219" t="s">
        <v>342</v>
      </c>
      <c r="G142" s="34"/>
      <c r="H142" s="34"/>
      <c r="I142" s="176"/>
      <c r="J142" s="34"/>
      <c r="K142" s="34"/>
      <c r="L142" s="35"/>
      <c r="M142" s="220"/>
      <c r="N142" s="22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4" t="s">
        <v>185</v>
      </c>
      <c r="AU142" s="14" t="s">
        <v>21</v>
      </c>
    </row>
    <row r="143" spans="1:65" s="2" customFormat="1" ht="24.2" customHeight="1">
      <c r="A143" s="32"/>
      <c r="B143" s="33"/>
      <c r="C143" s="206" t="s">
        <v>213</v>
      </c>
      <c r="D143" s="206" t="s">
        <v>178</v>
      </c>
      <c r="E143" s="207" t="s">
        <v>344</v>
      </c>
      <c r="F143" s="208" t="s">
        <v>345</v>
      </c>
      <c r="G143" s="209" t="s">
        <v>191</v>
      </c>
      <c r="H143" s="210">
        <v>650</v>
      </c>
      <c r="I143" s="211"/>
      <c r="J143" s="212">
        <f>ROUND(I143*H143,2)</f>
        <v>0</v>
      </c>
      <c r="K143" s="208" t="s">
        <v>323</v>
      </c>
      <c r="L143" s="35"/>
      <c r="M143" s="213" t="s">
        <v>1</v>
      </c>
      <c r="N143" s="214" t="s">
        <v>51</v>
      </c>
      <c r="O143" s="69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7" t="s">
        <v>338</v>
      </c>
      <c r="AT143" s="217" t="s">
        <v>178</v>
      </c>
      <c r="AU143" s="217" t="s">
        <v>21</v>
      </c>
      <c r="AY143" s="14" t="s">
        <v>176</v>
      </c>
      <c r="BE143" s="112">
        <f>IF(N143="základní",J143,0)</f>
        <v>0</v>
      </c>
      <c r="BF143" s="112">
        <f>IF(N143="snížená",J143,0)</f>
        <v>0</v>
      </c>
      <c r="BG143" s="112">
        <f>IF(N143="zákl. přenesená",J143,0)</f>
        <v>0</v>
      </c>
      <c r="BH143" s="112">
        <f>IF(N143="sníž. přenesená",J143,0)</f>
        <v>0</v>
      </c>
      <c r="BI143" s="112">
        <f>IF(N143="nulová",J143,0)</f>
        <v>0</v>
      </c>
      <c r="BJ143" s="14" t="s">
        <v>21</v>
      </c>
      <c r="BK143" s="112">
        <f>ROUND(I143*H143,2)</f>
        <v>0</v>
      </c>
      <c r="BL143" s="14" t="s">
        <v>338</v>
      </c>
      <c r="BM143" s="217" t="s">
        <v>346</v>
      </c>
    </row>
    <row r="144" spans="1:65" s="2" customFormat="1" ht="19.5">
      <c r="A144" s="32"/>
      <c r="B144" s="33"/>
      <c r="C144" s="34"/>
      <c r="D144" s="218" t="s">
        <v>185</v>
      </c>
      <c r="E144" s="34"/>
      <c r="F144" s="219" t="s">
        <v>347</v>
      </c>
      <c r="G144" s="34"/>
      <c r="H144" s="34"/>
      <c r="I144" s="176"/>
      <c r="J144" s="34"/>
      <c r="K144" s="34"/>
      <c r="L144" s="35"/>
      <c r="M144" s="220"/>
      <c r="N144" s="221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4" t="s">
        <v>185</v>
      </c>
      <c r="AU144" s="14" t="s">
        <v>21</v>
      </c>
    </row>
    <row r="145" spans="1:65" s="2" customFormat="1" ht="24.2" customHeight="1">
      <c r="A145" s="32"/>
      <c r="B145" s="33"/>
      <c r="C145" s="223" t="s">
        <v>218</v>
      </c>
      <c r="D145" s="223" t="s">
        <v>195</v>
      </c>
      <c r="E145" s="224" t="s">
        <v>348</v>
      </c>
      <c r="F145" s="225" t="s">
        <v>349</v>
      </c>
      <c r="G145" s="226" t="s">
        <v>191</v>
      </c>
      <c r="H145" s="227">
        <v>650</v>
      </c>
      <c r="I145" s="228"/>
      <c r="J145" s="229">
        <f>ROUND(I145*H145,2)</f>
        <v>0</v>
      </c>
      <c r="K145" s="225" t="s">
        <v>323</v>
      </c>
      <c r="L145" s="230"/>
      <c r="M145" s="231" t="s">
        <v>1</v>
      </c>
      <c r="N145" s="232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315</v>
      </c>
      <c r="AT145" s="217" t="s">
        <v>195</v>
      </c>
      <c r="AU145" s="217" t="s">
        <v>21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315</v>
      </c>
      <c r="BM145" s="217" t="s">
        <v>350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349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21</v>
      </c>
    </row>
    <row r="147" spans="1:65" s="2" customFormat="1" ht="24.2" customHeight="1">
      <c r="A147" s="32"/>
      <c r="B147" s="33"/>
      <c r="C147" s="206" t="s">
        <v>198</v>
      </c>
      <c r="D147" s="206" t="s">
        <v>178</v>
      </c>
      <c r="E147" s="207" t="s">
        <v>351</v>
      </c>
      <c r="F147" s="208" t="s">
        <v>352</v>
      </c>
      <c r="G147" s="209" t="s">
        <v>255</v>
      </c>
      <c r="H147" s="210">
        <v>3</v>
      </c>
      <c r="I147" s="211"/>
      <c r="J147" s="212">
        <f>ROUND(I147*H147,2)</f>
        <v>0</v>
      </c>
      <c r="K147" s="208" t="s">
        <v>323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338</v>
      </c>
      <c r="AT147" s="217" t="s">
        <v>178</v>
      </c>
      <c r="AU147" s="217" t="s">
        <v>21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338</v>
      </c>
      <c r="BM147" s="217" t="s">
        <v>353</v>
      </c>
    </row>
    <row r="148" spans="1:65" s="2" customFormat="1" ht="19.5">
      <c r="A148" s="32"/>
      <c r="B148" s="33"/>
      <c r="C148" s="34"/>
      <c r="D148" s="218" t="s">
        <v>185</v>
      </c>
      <c r="E148" s="34"/>
      <c r="F148" s="219" t="s">
        <v>354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21</v>
      </c>
    </row>
    <row r="149" spans="1:65" s="2" customFormat="1" ht="37.9" customHeight="1">
      <c r="A149" s="32"/>
      <c r="B149" s="33"/>
      <c r="C149" s="223" t="s">
        <v>227</v>
      </c>
      <c r="D149" s="223" t="s">
        <v>195</v>
      </c>
      <c r="E149" s="224" t="s">
        <v>355</v>
      </c>
      <c r="F149" s="225" t="s">
        <v>356</v>
      </c>
      <c r="G149" s="226" t="s">
        <v>255</v>
      </c>
      <c r="H149" s="227">
        <v>3</v>
      </c>
      <c r="I149" s="228"/>
      <c r="J149" s="229">
        <f>ROUND(I149*H149,2)</f>
        <v>0</v>
      </c>
      <c r="K149" s="225" t="s">
        <v>323</v>
      </c>
      <c r="L149" s="230"/>
      <c r="M149" s="231" t="s">
        <v>1</v>
      </c>
      <c r="N149" s="232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315</v>
      </c>
      <c r="AT149" s="217" t="s">
        <v>195</v>
      </c>
      <c r="AU149" s="217" t="s">
        <v>21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315</v>
      </c>
      <c r="BM149" s="217" t="s">
        <v>357</v>
      </c>
    </row>
    <row r="150" spans="1:65" s="2" customFormat="1" ht="29.25">
      <c r="A150" s="32"/>
      <c r="B150" s="33"/>
      <c r="C150" s="34"/>
      <c r="D150" s="218" t="s">
        <v>185</v>
      </c>
      <c r="E150" s="34"/>
      <c r="F150" s="219" t="s">
        <v>356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21</v>
      </c>
    </row>
    <row r="151" spans="1:65" s="2" customFormat="1" ht="24.2" customHeight="1">
      <c r="A151" s="32"/>
      <c r="B151" s="33"/>
      <c r="C151" s="206" t="s">
        <v>26</v>
      </c>
      <c r="D151" s="206" t="s">
        <v>178</v>
      </c>
      <c r="E151" s="207" t="s">
        <v>358</v>
      </c>
      <c r="F151" s="208" t="s">
        <v>359</v>
      </c>
      <c r="G151" s="209" t="s">
        <v>255</v>
      </c>
      <c r="H151" s="210">
        <v>2</v>
      </c>
      <c r="I151" s="211"/>
      <c r="J151" s="212">
        <f>ROUND(I151*H151,2)</f>
        <v>0</v>
      </c>
      <c r="K151" s="208" t="s">
        <v>323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338</v>
      </c>
      <c r="AT151" s="217" t="s">
        <v>178</v>
      </c>
      <c r="AU151" s="217" t="s">
        <v>21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338</v>
      </c>
      <c r="BM151" s="217" t="s">
        <v>360</v>
      </c>
    </row>
    <row r="152" spans="1:65" s="2" customFormat="1" ht="19.5">
      <c r="A152" s="32"/>
      <c r="B152" s="33"/>
      <c r="C152" s="34"/>
      <c r="D152" s="218" t="s">
        <v>185</v>
      </c>
      <c r="E152" s="34"/>
      <c r="F152" s="219" t="s">
        <v>361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21</v>
      </c>
    </row>
    <row r="153" spans="1:65" s="2" customFormat="1" ht="37.9" customHeight="1">
      <c r="A153" s="32"/>
      <c r="B153" s="33"/>
      <c r="C153" s="223" t="s">
        <v>241</v>
      </c>
      <c r="D153" s="223" t="s">
        <v>195</v>
      </c>
      <c r="E153" s="224" t="s">
        <v>362</v>
      </c>
      <c r="F153" s="225" t="s">
        <v>363</v>
      </c>
      <c r="G153" s="226" t="s">
        <v>255</v>
      </c>
      <c r="H153" s="227">
        <v>2</v>
      </c>
      <c r="I153" s="228"/>
      <c r="J153" s="229">
        <f>ROUND(I153*H153,2)</f>
        <v>0</v>
      </c>
      <c r="K153" s="225" t="s">
        <v>323</v>
      </c>
      <c r="L153" s="230"/>
      <c r="M153" s="231" t="s">
        <v>1</v>
      </c>
      <c r="N153" s="232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315</v>
      </c>
      <c r="AT153" s="217" t="s">
        <v>195</v>
      </c>
      <c r="AU153" s="217" t="s">
        <v>21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315</v>
      </c>
      <c r="BM153" s="217" t="s">
        <v>364</v>
      </c>
    </row>
    <row r="154" spans="1:65" s="2" customFormat="1" ht="29.25">
      <c r="A154" s="32"/>
      <c r="B154" s="33"/>
      <c r="C154" s="34"/>
      <c r="D154" s="218" t="s">
        <v>185</v>
      </c>
      <c r="E154" s="34"/>
      <c r="F154" s="219" t="s">
        <v>363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21</v>
      </c>
    </row>
    <row r="155" spans="1:65" s="2" customFormat="1" ht="24.2" customHeight="1">
      <c r="A155" s="32"/>
      <c r="B155" s="33"/>
      <c r="C155" s="206" t="s">
        <v>258</v>
      </c>
      <c r="D155" s="206" t="s">
        <v>178</v>
      </c>
      <c r="E155" s="207" t="s">
        <v>365</v>
      </c>
      <c r="F155" s="208" t="s">
        <v>366</v>
      </c>
      <c r="G155" s="209" t="s">
        <v>191</v>
      </c>
      <c r="H155" s="210">
        <v>12</v>
      </c>
      <c r="I155" s="211"/>
      <c r="J155" s="212">
        <f>ROUND(I155*H155,2)</f>
        <v>0</v>
      </c>
      <c r="K155" s="208" t="s">
        <v>323</v>
      </c>
      <c r="L155" s="35"/>
      <c r="M155" s="213" t="s">
        <v>1</v>
      </c>
      <c r="N155" s="214" t="s">
        <v>51</v>
      </c>
      <c r="O155" s="69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7" t="s">
        <v>338</v>
      </c>
      <c r="AT155" s="217" t="s">
        <v>178</v>
      </c>
      <c r="AU155" s="217" t="s">
        <v>21</v>
      </c>
      <c r="AY155" s="14" t="s">
        <v>176</v>
      </c>
      <c r="BE155" s="112">
        <f>IF(N155="základní",J155,0)</f>
        <v>0</v>
      </c>
      <c r="BF155" s="112">
        <f>IF(N155="snížená",J155,0)</f>
        <v>0</v>
      </c>
      <c r="BG155" s="112">
        <f>IF(N155="zákl. přenesená",J155,0)</f>
        <v>0</v>
      </c>
      <c r="BH155" s="112">
        <f>IF(N155="sníž. přenesená",J155,0)</f>
        <v>0</v>
      </c>
      <c r="BI155" s="112">
        <f>IF(N155="nulová",J155,0)</f>
        <v>0</v>
      </c>
      <c r="BJ155" s="14" t="s">
        <v>21</v>
      </c>
      <c r="BK155" s="112">
        <f>ROUND(I155*H155,2)</f>
        <v>0</v>
      </c>
      <c r="BL155" s="14" t="s">
        <v>338</v>
      </c>
      <c r="BM155" s="217" t="s">
        <v>367</v>
      </c>
    </row>
    <row r="156" spans="1:65" s="2" customFormat="1" ht="19.5">
      <c r="A156" s="32"/>
      <c r="B156" s="33"/>
      <c r="C156" s="34"/>
      <c r="D156" s="218" t="s">
        <v>185</v>
      </c>
      <c r="E156" s="34"/>
      <c r="F156" s="219" t="s">
        <v>366</v>
      </c>
      <c r="G156" s="34"/>
      <c r="H156" s="34"/>
      <c r="I156" s="176"/>
      <c r="J156" s="34"/>
      <c r="K156" s="34"/>
      <c r="L156" s="35"/>
      <c r="M156" s="220"/>
      <c r="N156" s="22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4" t="s">
        <v>185</v>
      </c>
      <c r="AU156" s="14" t="s">
        <v>21</v>
      </c>
    </row>
    <row r="157" spans="1:65" s="2" customFormat="1" ht="24.2" customHeight="1">
      <c r="A157" s="32"/>
      <c r="B157" s="33"/>
      <c r="C157" s="206" t="s">
        <v>8</v>
      </c>
      <c r="D157" s="206" t="s">
        <v>178</v>
      </c>
      <c r="E157" s="207" t="s">
        <v>368</v>
      </c>
      <c r="F157" s="208" t="s">
        <v>369</v>
      </c>
      <c r="G157" s="209" t="s">
        <v>191</v>
      </c>
      <c r="H157" s="210">
        <v>12</v>
      </c>
      <c r="I157" s="211"/>
      <c r="J157" s="212">
        <f>ROUND(I157*H157,2)</f>
        <v>0</v>
      </c>
      <c r="K157" s="208" t="s">
        <v>323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338</v>
      </c>
      <c r="AT157" s="217" t="s">
        <v>178</v>
      </c>
      <c r="AU157" s="217" t="s">
        <v>21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338</v>
      </c>
      <c r="BM157" s="217" t="s">
        <v>370</v>
      </c>
    </row>
    <row r="158" spans="1:65" s="2" customFormat="1" ht="11.25">
      <c r="A158" s="32"/>
      <c r="B158" s="33"/>
      <c r="C158" s="34"/>
      <c r="D158" s="218" t="s">
        <v>185</v>
      </c>
      <c r="E158" s="34"/>
      <c r="F158" s="219" t="s">
        <v>369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21</v>
      </c>
    </row>
    <row r="159" spans="1:65" s="2" customFormat="1" ht="24.2" customHeight="1">
      <c r="A159" s="32"/>
      <c r="B159" s="33"/>
      <c r="C159" s="206" t="s">
        <v>267</v>
      </c>
      <c r="D159" s="206" t="s">
        <v>178</v>
      </c>
      <c r="E159" s="207" t="s">
        <v>371</v>
      </c>
      <c r="F159" s="208" t="s">
        <v>372</v>
      </c>
      <c r="G159" s="209" t="s">
        <v>255</v>
      </c>
      <c r="H159" s="210">
        <v>10</v>
      </c>
      <c r="I159" s="211"/>
      <c r="J159" s="212">
        <f>ROUND(I159*H159,2)</f>
        <v>0</v>
      </c>
      <c r="K159" s="208" t="s">
        <v>323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338</v>
      </c>
      <c r="AT159" s="217" t="s">
        <v>178</v>
      </c>
      <c r="AU159" s="217" t="s">
        <v>21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338</v>
      </c>
      <c r="BM159" s="217" t="s">
        <v>373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372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21</v>
      </c>
    </row>
    <row r="161" spans="1:65" s="2" customFormat="1" ht="24.2" customHeight="1">
      <c r="A161" s="32"/>
      <c r="B161" s="33"/>
      <c r="C161" s="206" t="s">
        <v>272</v>
      </c>
      <c r="D161" s="206" t="s">
        <v>178</v>
      </c>
      <c r="E161" s="207" t="s">
        <v>374</v>
      </c>
      <c r="F161" s="208" t="s">
        <v>375</v>
      </c>
      <c r="G161" s="209" t="s">
        <v>255</v>
      </c>
      <c r="H161" s="210">
        <v>10</v>
      </c>
      <c r="I161" s="211"/>
      <c r="J161" s="212">
        <f>ROUND(I161*H161,2)</f>
        <v>0</v>
      </c>
      <c r="K161" s="208" t="s">
        <v>323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338</v>
      </c>
      <c r="AT161" s="217" t="s">
        <v>178</v>
      </c>
      <c r="AU161" s="217" t="s">
        <v>21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338</v>
      </c>
      <c r="BM161" s="217" t="s">
        <v>376</v>
      </c>
    </row>
    <row r="162" spans="1:65" s="2" customFormat="1" ht="29.25">
      <c r="A162" s="32"/>
      <c r="B162" s="33"/>
      <c r="C162" s="34"/>
      <c r="D162" s="218" t="s">
        <v>185</v>
      </c>
      <c r="E162" s="34"/>
      <c r="F162" s="219" t="s">
        <v>377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21</v>
      </c>
    </row>
    <row r="163" spans="1:65" s="2" customFormat="1" ht="24.2" customHeight="1">
      <c r="A163" s="32"/>
      <c r="B163" s="33"/>
      <c r="C163" s="206" t="s">
        <v>277</v>
      </c>
      <c r="D163" s="206" t="s">
        <v>178</v>
      </c>
      <c r="E163" s="207" t="s">
        <v>378</v>
      </c>
      <c r="F163" s="208" t="s">
        <v>379</v>
      </c>
      <c r="G163" s="209" t="s">
        <v>191</v>
      </c>
      <c r="H163" s="210">
        <v>30</v>
      </c>
      <c r="I163" s="211"/>
      <c r="J163" s="212">
        <f>ROUND(I163*H163,2)</f>
        <v>0</v>
      </c>
      <c r="K163" s="208" t="s">
        <v>323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338</v>
      </c>
      <c r="AT163" s="217" t="s">
        <v>178</v>
      </c>
      <c r="AU163" s="217" t="s">
        <v>21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338</v>
      </c>
      <c r="BM163" s="217" t="s">
        <v>380</v>
      </c>
    </row>
    <row r="164" spans="1:65" s="2" customFormat="1" ht="19.5">
      <c r="A164" s="32"/>
      <c r="B164" s="33"/>
      <c r="C164" s="34"/>
      <c r="D164" s="218" t="s">
        <v>185</v>
      </c>
      <c r="E164" s="34"/>
      <c r="F164" s="219" t="s">
        <v>379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21</v>
      </c>
    </row>
    <row r="165" spans="1:65" s="2" customFormat="1" ht="37.9" customHeight="1">
      <c r="A165" s="32"/>
      <c r="B165" s="33"/>
      <c r="C165" s="206" t="s">
        <v>282</v>
      </c>
      <c r="D165" s="206" t="s">
        <v>178</v>
      </c>
      <c r="E165" s="207" t="s">
        <v>381</v>
      </c>
      <c r="F165" s="208" t="s">
        <v>382</v>
      </c>
      <c r="G165" s="209" t="s">
        <v>255</v>
      </c>
      <c r="H165" s="210">
        <v>1</v>
      </c>
      <c r="I165" s="211"/>
      <c r="J165" s="212">
        <f>ROUND(I165*H165,2)</f>
        <v>0</v>
      </c>
      <c r="K165" s="208" t="s">
        <v>323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338</v>
      </c>
      <c r="AT165" s="217" t="s">
        <v>178</v>
      </c>
      <c r="AU165" s="217" t="s">
        <v>21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338</v>
      </c>
      <c r="BM165" s="217" t="s">
        <v>383</v>
      </c>
    </row>
    <row r="166" spans="1:65" s="2" customFormat="1" ht="58.5">
      <c r="A166" s="32"/>
      <c r="B166" s="33"/>
      <c r="C166" s="34"/>
      <c r="D166" s="218" t="s">
        <v>185</v>
      </c>
      <c r="E166" s="34"/>
      <c r="F166" s="219" t="s">
        <v>384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21</v>
      </c>
    </row>
    <row r="167" spans="1:65" s="2" customFormat="1" ht="24.2" customHeight="1">
      <c r="A167" s="32"/>
      <c r="B167" s="33"/>
      <c r="C167" s="206" t="s">
        <v>287</v>
      </c>
      <c r="D167" s="206" t="s">
        <v>178</v>
      </c>
      <c r="E167" s="207" t="s">
        <v>385</v>
      </c>
      <c r="F167" s="208" t="s">
        <v>386</v>
      </c>
      <c r="G167" s="209" t="s">
        <v>255</v>
      </c>
      <c r="H167" s="210">
        <v>4</v>
      </c>
      <c r="I167" s="211"/>
      <c r="J167" s="212">
        <f>ROUND(I167*H167,2)</f>
        <v>0</v>
      </c>
      <c r="K167" s="208" t="s">
        <v>323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338</v>
      </c>
      <c r="AT167" s="217" t="s">
        <v>178</v>
      </c>
      <c r="AU167" s="217" t="s">
        <v>21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338</v>
      </c>
      <c r="BM167" s="217" t="s">
        <v>387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386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21</v>
      </c>
    </row>
    <row r="169" spans="1:65" s="2" customFormat="1" ht="49.15" customHeight="1">
      <c r="A169" s="32"/>
      <c r="B169" s="33"/>
      <c r="C169" s="206" t="s">
        <v>7</v>
      </c>
      <c r="D169" s="206" t="s">
        <v>178</v>
      </c>
      <c r="E169" s="207" t="s">
        <v>388</v>
      </c>
      <c r="F169" s="208" t="s">
        <v>389</v>
      </c>
      <c r="G169" s="209" t="s">
        <v>255</v>
      </c>
      <c r="H169" s="210">
        <v>1</v>
      </c>
      <c r="I169" s="211"/>
      <c r="J169" s="212">
        <f>ROUND(I169*H169,2)</f>
        <v>0</v>
      </c>
      <c r="K169" s="208" t="s">
        <v>323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338</v>
      </c>
      <c r="AT169" s="217" t="s">
        <v>178</v>
      </c>
      <c r="AU169" s="217" t="s">
        <v>21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338</v>
      </c>
      <c r="BM169" s="217" t="s">
        <v>390</v>
      </c>
    </row>
    <row r="170" spans="1:65" s="2" customFormat="1" ht="68.25">
      <c r="A170" s="32"/>
      <c r="B170" s="33"/>
      <c r="C170" s="34"/>
      <c r="D170" s="218" t="s">
        <v>185</v>
      </c>
      <c r="E170" s="34"/>
      <c r="F170" s="219" t="s">
        <v>391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21</v>
      </c>
    </row>
    <row r="171" spans="1:65" s="2" customFormat="1" ht="49.15" customHeight="1">
      <c r="A171" s="32"/>
      <c r="B171" s="33"/>
      <c r="C171" s="206" t="s">
        <v>296</v>
      </c>
      <c r="D171" s="206" t="s">
        <v>178</v>
      </c>
      <c r="E171" s="207" t="s">
        <v>392</v>
      </c>
      <c r="F171" s="208" t="s">
        <v>393</v>
      </c>
      <c r="G171" s="209" t="s">
        <v>255</v>
      </c>
      <c r="H171" s="210">
        <v>4</v>
      </c>
      <c r="I171" s="211"/>
      <c r="J171" s="212">
        <f>ROUND(I171*H171,2)</f>
        <v>0</v>
      </c>
      <c r="K171" s="208" t="s">
        <v>323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338</v>
      </c>
      <c r="AT171" s="217" t="s">
        <v>178</v>
      </c>
      <c r="AU171" s="217" t="s">
        <v>21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338</v>
      </c>
      <c r="BM171" s="217" t="s">
        <v>394</v>
      </c>
    </row>
    <row r="172" spans="1:65" s="2" customFormat="1" ht="29.25">
      <c r="A172" s="32"/>
      <c r="B172" s="33"/>
      <c r="C172" s="34"/>
      <c r="D172" s="218" t="s">
        <v>185</v>
      </c>
      <c r="E172" s="34"/>
      <c r="F172" s="219" t="s">
        <v>393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21</v>
      </c>
    </row>
    <row r="173" spans="1:65" s="2" customFormat="1" ht="24.2" customHeight="1">
      <c r="A173" s="32"/>
      <c r="B173" s="33"/>
      <c r="C173" s="206" t="s">
        <v>395</v>
      </c>
      <c r="D173" s="206" t="s">
        <v>178</v>
      </c>
      <c r="E173" s="207" t="s">
        <v>396</v>
      </c>
      <c r="F173" s="208" t="s">
        <v>397</v>
      </c>
      <c r="G173" s="209" t="s">
        <v>255</v>
      </c>
      <c r="H173" s="210">
        <v>1</v>
      </c>
      <c r="I173" s="211"/>
      <c r="J173" s="212">
        <f>ROUND(I173*H173,2)</f>
        <v>0</v>
      </c>
      <c r="K173" s="208" t="s">
        <v>323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183</v>
      </c>
      <c r="AT173" s="217" t="s">
        <v>178</v>
      </c>
      <c r="AU173" s="217" t="s">
        <v>21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183</v>
      </c>
      <c r="BM173" s="217" t="s">
        <v>398</v>
      </c>
    </row>
    <row r="174" spans="1:65" s="2" customFormat="1" ht="29.25">
      <c r="A174" s="32"/>
      <c r="B174" s="33"/>
      <c r="C174" s="34"/>
      <c r="D174" s="218" t="s">
        <v>185</v>
      </c>
      <c r="E174" s="34"/>
      <c r="F174" s="219" t="s">
        <v>399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21</v>
      </c>
    </row>
    <row r="175" spans="1:65" s="2" customFormat="1" ht="24.2" customHeight="1">
      <c r="A175" s="32"/>
      <c r="B175" s="33"/>
      <c r="C175" s="206" t="s">
        <v>301</v>
      </c>
      <c r="D175" s="206" t="s">
        <v>178</v>
      </c>
      <c r="E175" s="207" t="s">
        <v>400</v>
      </c>
      <c r="F175" s="208" t="s">
        <v>401</v>
      </c>
      <c r="G175" s="209" t="s">
        <v>255</v>
      </c>
      <c r="H175" s="210">
        <v>50</v>
      </c>
      <c r="I175" s="211"/>
      <c r="J175" s="212">
        <f>ROUND(I175*H175,2)</f>
        <v>0</v>
      </c>
      <c r="K175" s="208" t="s">
        <v>323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183</v>
      </c>
      <c r="AT175" s="217" t="s">
        <v>178</v>
      </c>
      <c r="AU175" s="217" t="s">
        <v>21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183</v>
      </c>
      <c r="BM175" s="217" t="s">
        <v>402</v>
      </c>
    </row>
    <row r="176" spans="1:65" s="2" customFormat="1" ht="19.5">
      <c r="A176" s="32"/>
      <c r="B176" s="33"/>
      <c r="C176" s="34"/>
      <c r="D176" s="218" t="s">
        <v>185</v>
      </c>
      <c r="E176" s="34"/>
      <c r="F176" s="219" t="s">
        <v>403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21</v>
      </c>
    </row>
    <row r="177" spans="1:65" s="2" customFormat="1" ht="24.2" customHeight="1">
      <c r="A177" s="32"/>
      <c r="B177" s="33"/>
      <c r="C177" s="206" t="s">
        <v>306</v>
      </c>
      <c r="D177" s="206" t="s">
        <v>178</v>
      </c>
      <c r="E177" s="207" t="s">
        <v>404</v>
      </c>
      <c r="F177" s="208" t="s">
        <v>405</v>
      </c>
      <c r="G177" s="209" t="s">
        <v>406</v>
      </c>
      <c r="H177" s="210">
        <v>12</v>
      </c>
      <c r="I177" s="211"/>
      <c r="J177" s="212">
        <f>ROUND(I177*H177,2)</f>
        <v>0</v>
      </c>
      <c r="K177" s="208" t="s">
        <v>323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338</v>
      </c>
      <c r="AT177" s="217" t="s">
        <v>178</v>
      </c>
      <c r="AU177" s="217" t="s">
        <v>21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338</v>
      </c>
      <c r="BM177" s="217" t="s">
        <v>407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408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21</v>
      </c>
    </row>
    <row r="179" spans="1:65" s="2" customFormat="1" ht="24.2" customHeight="1">
      <c r="A179" s="32"/>
      <c r="B179" s="33"/>
      <c r="C179" s="206" t="s">
        <v>311</v>
      </c>
      <c r="D179" s="206" t="s">
        <v>178</v>
      </c>
      <c r="E179" s="207" t="s">
        <v>409</v>
      </c>
      <c r="F179" s="208" t="s">
        <v>410</v>
      </c>
      <c r="G179" s="209" t="s">
        <v>406</v>
      </c>
      <c r="H179" s="210">
        <v>8</v>
      </c>
      <c r="I179" s="211"/>
      <c r="J179" s="212">
        <f>ROUND(I179*H179,2)</f>
        <v>0</v>
      </c>
      <c r="K179" s="208" t="s">
        <v>323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338</v>
      </c>
      <c r="AT179" s="217" t="s">
        <v>178</v>
      </c>
      <c r="AU179" s="217" t="s">
        <v>21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338</v>
      </c>
      <c r="BM179" s="217" t="s">
        <v>411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412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21</v>
      </c>
    </row>
    <row r="181" spans="1:65" s="2" customFormat="1" ht="24.2" customHeight="1">
      <c r="A181" s="32"/>
      <c r="B181" s="33"/>
      <c r="C181" s="206" t="s">
        <v>413</v>
      </c>
      <c r="D181" s="206" t="s">
        <v>178</v>
      </c>
      <c r="E181" s="207" t="s">
        <v>414</v>
      </c>
      <c r="F181" s="208" t="s">
        <v>415</v>
      </c>
      <c r="G181" s="209" t="s">
        <v>406</v>
      </c>
      <c r="H181" s="210">
        <v>8</v>
      </c>
      <c r="I181" s="211"/>
      <c r="J181" s="212">
        <f>ROUND(I181*H181,2)</f>
        <v>0</v>
      </c>
      <c r="K181" s="208" t="s">
        <v>323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338</v>
      </c>
      <c r="AT181" s="217" t="s">
        <v>178</v>
      </c>
      <c r="AU181" s="217" t="s">
        <v>21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338</v>
      </c>
      <c r="BM181" s="217" t="s">
        <v>416</v>
      </c>
    </row>
    <row r="182" spans="1:65" s="2" customFormat="1" ht="29.25">
      <c r="A182" s="32"/>
      <c r="B182" s="33"/>
      <c r="C182" s="34"/>
      <c r="D182" s="218" t="s">
        <v>185</v>
      </c>
      <c r="E182" s="34"/>
      <c r="F182" s="219" t="s">
        <v>417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21</v>
      </c>
    </row>
    <row r="183" spans="1:65" s="2" customFormat="1" ht="24.2" customHeight="1">
      <c r="A183" s="32"/>
      <c r="B183" s="33"/>
      <c r="C183" s="206" t="s">
        <v>418</v>
      </c>
      <c r="D183" s="206" t="s">
        <v>178</v>
      </c>
      <c r="E183" s="207" t="s">
        <v>419</v>
      </c>
      <c r="F183" s="208" t="s">
        <v>420</v>
      </c>
      <c r="G183" s="209" t="s">
        <v>191</v>
      </c>
      <c r="H183" s="210">
        <v>580</v>
      </c>
      <c r="I183" s="211"/>
      <c r="J183" s="212">
        <f>ROUND(I183*H183,2)</f>
        <v>0</v>
      </c>
      <c r="K183" s="208" t="s">
        <v>323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338</v>
      </c>
      <c r="AT183" s="217" t="s">
        <v>178</v>
      </c>
      <c r="AU183" s="217" t="s">
        <v>21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338</v>
      </c>
      <c r="BM183" s="217" t="s">
        <v>421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420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21</v>
      </c>
    </row>
    <row r="185" spans="1:65" s="2" customFormat="1" ht="37.9" customHeight="1">
      <c r="A185" s="32"/>
      <c r="B185" s="33"/>
      <c r="C185" s="223" t="s">
        <v>422</v>
      </c>
      <c r="D185" s="223" t="s">
        <v>195</v>
      </c>
      <c r="E185" s="224" t="s">
        <v>423</v>
      </c>
      <c r="F185" s="225" t="s">
        <v>424</v>
      </c>
      <c r="G185" s="226" t="s">
        <v>255</v>
      </c>
      <c r="H185" s="227">
        <v>580</v>
      </c>
      <c r="I185" s="228"/>
      <c r="J185" s="229">
        <f>ROUND(I185*H185,2)</f>
        <v>0</v>
      </c>
      <c r="K185" s="225" t="s">
        <v>323</v>
      </c>
      <c r="L185" s="230"/>
      <c r="M185" s="231" t="s">
        <v>1</v>
      </c>
      <c r="N185" s="232" t="s">
        <v>51</v>
      </c>
      <c r="O185" s="69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315</v>
      </c>
      <c r="AT185" s="217" t="s">
        <v>195</v>
      </c>
      <c r="AU185" s="217" t="s">
        <v>21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315</v>
      </c>
      <c r="BM185" s="217" t="s">
        <v>425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426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21</v>
      </c>
    </row>
    <row r="187" spans="1:65" s="2" customFormat="1" ht="37.9" customHeight="1">
      <c r="A187" s="32"/>
      <c r="B187" s="33"/>
      <c r="C187" s="223" t="s">
        <v>427</v>
      </c>
      <c r="D187" s="223" t="s">
        <v>195</v>
      </c>
      <c r="E187" s="224" t="s">
        <v>428</v>
      </c>
      <c r="F187" s="225" t="s">
        <v>429</v>
      </c>
      <c r="G187" s="226" t="s">
        <v>255</v>
      </c>
      <c r="H187" s="227">
        <v>1160</v>
      </c>
      <c r="I187" s="228"/>
      <c r="J187" s="229">
        <f>ROUND(I187*H187,2)</f>
        <v>0</v>
      </c>
      <c r="K187" s="225" t="s">
        <v>323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21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430</v>
      </c>
    </row>
    <row r="188" spans="1:65" s="2" customFormat="1" ht="19.5">
      <c r="A188" s="32"/>
      <c r="B188" s="33"/>
      <c r="C188" s="34"/>
      <c r="D188" s="218" t="s">
        <v>185</v>
      </c>
      <c r="E188" s="34"/>
      <c r="F188" s="219" t="s">
        <v>431</v>
      </c>
      <c r="G188" s="34"/>
      <c r="H188" s="34"/>
      <c r="I188" s="176"/>
      <c r="J188" s="34"/>
      <c r="K188" s="34"/>
      <c r="L188" s="35"/>
      <c r="M188" s="220"/>
      <c r="N188" s="221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21</v>
      </c>
    </row>
    <row r="189" spans="1:65" s="2" customFormat="1" ht="24.2" customHeight="1">
      <c r="A189" s="32"/>
      <c r="B189" s="33"/>
      <c r="C189" s="206" t="s">
        <v>432</v>
      </c>
      <c r="D189" s="206" t="s">
        <v>178</v>
      </c>
      <c r="E189" s="207" t="s">
        <v>433</v>
      </c>
      <c r="F189" s="208" t="s">
        <v>434</v>
      </c>
      <c r="G189" s="209" t="s">
        <v>191</v>
      </c>
      <c r="H189" s="210">
        <v>580</v>
      </c>
      <c r="I189" s="211"/>
      <c r="J189" s="212">
        <f>ROUND(I189*H189,2)</f>
        <v>0</v>
      </c>
      <c r="K189" s="208" t="s">
        <v>323</v>
      </c>
      <c r="L189" s="35"/>
      <c r="M189" s="213" t="s">
        <v>1</v>
      </c>
      <c r="N189" s="214" t="s">
        <v>51</v>
      </c>
      <c r="O189" s="69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7" t="s">
        <v>338</v>
      </c>
      <c r="AT189" s="217" t="s">
        <v>178</v>
      </c>
      <c r="AU189" s="217" t="s">
        <v>21</v>
      </c>
      <c r="AY189" s="14" t="s">
        <v>176</v>
      </c>
      <c r="BE189" s="112">
        <f>IF(N189="základní",J189,0)</f>
        <v>0</v>
      </c>
      <c r="BF189" s="112">
        <f>IF(N189="snížená",J189,0)</f>
        <v>0</v>
      </c>
      <c r="BG189" s="112">
        <f>IF(N189="zákl. přenesená",J189,0)</f>
        <v>0</v>
      </c>
      <c r="BH189" s="112">
        <f>IF(N189="sníž. přenesená",J189,0)</f>
        <v>0</v>
      </c>
      <c r="BI189" s="112">
        <f>IF(N189="nulová",J189,0)</f>
        <v>0</v>
      </c>
      <c r="BJ189" s="14" t="s">
        <v>21</v>
      </c>
      <c r="BK189" s="112">
        <f>ROUND(I189*H189,2)</f>
        <v>0</v>
      </c>
      <c r="BL189" s="14" t="s">
        <v>338</v>
      </c>
      <c r="BM189" s="217" t="s">
        <v>435</v>
      </c>
    </row>
    <row r="190" spans="1:65" s="2" customFormat="1" ht="11.25">
      <c r="A190" s="32"/>
      <c r="B190" s="33"/>
      <c r="C190" s="34"/>
      <c r="D190" s="218" t="s">
        <v>185</v>
      </c>
      <c r="E190" s="34"/>
      <c r="F190" s="219" t="s">
        <v>434</v>
      </c>
      <c r="G190" s="34"/>
      <c r="H190" s="34"/>
      <c r="I190" s="176"/>
      <c r="J190" s="34"/>
      <c r="K190" s="34"/>
      <c r="L190" s="35"/>
      <c r="M190" s="220"/>
      <c r="N190" s="221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4" t="s">
        <v>185</v>
      </c>
      <c r="AU190" s="14" t="s">
        <v>21</v>
      </c>
    </row>
    <row r="191" spans="1:65" s="2" customFormat="1" ht="24.2" customHeight="1">
      <c r="A191" s="32"/>
      <c r="B191" s="33"/>
      <c r="C191" s="223" t="s">
        <v>436</v>
      </c>
      <c r="D191" s="223" t="s">
        <v>195</v>
      </c>
      <c r="E191" s="224" t="s">
        <v>437</v>
      </c>
      <c r="F191" s="225" t="s">
        <v>438</v>
      </c>
      <c r="G191" s="226" t="s">
        <v>191</v>
      </c>
      <c r="H191" s="227">
        <v>580</v>
      </c>
      <c r="I191" s="228"/>
      <c r="J191" s="229">
        <f>ROUND(I191*H191,2)</f>
        <v>0</v>
      </c>
      <c r="K191" s="225" t="s">
        <v>323</v>
      </c>
      <c r="L191" s="230"/>
      <c r="M191" s="231" t="s">
        <v>1</v>
      </c>
      <c r="N191" s="232" t="s">
        <v>51</v>
      </c>
      <c r="O191" s="69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7" t="s">
        <v>315</v>
      </c>
      <c r="AT191" s="217" t="s">
        <v>195</v>
      </c>
      <c r="AU191" s="217" t="s">
        <v>21</v>
      </c>
      <c r="AY191" s="14" t="s">
        <v>176</v>
      </c>
      <c r="BE191" s="112">
        <f>IF(N191="základní",J191,0)</f>
        <v>0</v>
      </c>
      <c r="BF191" s="112">
        <f>IF(N191="snížená",J191,0)</f>
        <v>0</v>
      </c>
      <c r="BG191" s="112">
        <f>IF(N191="zákl. přenesená",J191,0)</f>
        <v>0</v>
      </c>
      <c r="BH191" s="112">
        <f>IF(N191="sníž. přenesená",J191,0)</f>
        <v>0</v>
      </c>
      <c r="BI191" s="112">
        <f>IF(N191="nulová",J191,0)</f>
        <v>0</v>
      </c>
      <c r="BJ191" s="14" t="s">
        <v>21</v>
      </c>
      <c r="BK191" s="112">
        <f>ROUND(I191*H191,2)</f>
        <v>0</v>
      </c>
      <c r="BL191" s="14" t="s">
        <v>315</v>
      </c>
      <c r="BM191" s="217" t="s">
        <v>439</v>
      </c>
    </row>
    <row r="192" spans="1:65" s="2" customFormat="1" ht="19.5">
      <c r="A192" s="32"/>
      <c r="B192" s="33"/>
      <c r="C192" s="34"/>
      <c r="D192" s="218" t="s">
        <v>185</v>
      </c>
      <c r="E192" s="34"/>
      <c r="F192" s="219" t="s">
        <v>440</v>
      </c>
      <c r="G192" s="34"/>
      <c r="H192" s="34"/>
      <c r="I192" s="176"/>
      <c r="J192" s="34"/>
      <c r="K192" s="34"/>
      <c r="L192" s="35"/>
      <c r="M192" s="220"/>
      <c r="N192" s="221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4" t="s">
        <v>185</v>
      </c>
      <c r="AU192" s="14" t="s">
        <v>21</v>
      </c>
    </row>
    <row r="193" spans="1:65" s="2" customFormat="1" ht="24.2" customHeight="1">
      <c r="A193" s="32"/>
      <c r="B193" s="33"/>
      <c r="C193" s="206" t="s">
        <v>441</v>
      </c>
      <c r="D193" s="206" t="s">
        <v>178</v>
      </c>
      <c r="E193" s="207" t="s">
        <v>442</v>
      </c>
      <c r="F193" s="208" t="s">
        <v>443</v>
      </c>
      <c r="G193" s="209" t="s">
        <v>255</v>
      </c>
      <c r="H193" s="210">
        <v>5</v>
      </c>
      <c r="I193" s="211"/>
      <c r="J193" s="212">
        <f>ROUND(I193*H193,2)</f>
        <v>0</v>
      </c>
      <c r="K193" s="208" t="s">
        <v>323</v>
      </c>
      <c r="L193" s="35"/>
      <c r="M193" s="213" t="s">
        <v>1</v>
      </c>
      <c r="N193" s="214" t="s">
        <v>51</v>
      </c>
      <c r="O193" s="69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7" t="s">
        <v>338</v>
      </c>
      <c r="AT193" s="217" t="s">
        <v>178</v>
      </c>
      <c r="AU193" s="217" t="s">
        <v>21</v>
      </c>
      <c r="AY193" s="14" t="s">
        <v>176</v>
      </c>
      <c r="BE193" s="112">
        <f>IF(N193="základní",J193,0)</f>
        <v>0</v>
      </c>
      <c r="BF193" s="112">
        <f>IF(N193="snížená",J193,0)</f>
        <v>0</v>
      </c>
      <c r="BG193" s="112">
        <f>IF(N193="zákl. přenesená",J193,0)</f>
        <v>0</v>
      </c>
      <c r="BH193" s="112">
        <f>IF(N193="sníž. přenesená",J193,0)</f>
        <v>0</v>
      </c>
      <c r="BI193" s="112">
        <f>IF(N193="nulová",J193,0)</f>
        <v>0</v>
      </c>
      <c r="BJ193" s="14" t="s">
        <v>21</v>
      </c>
      <c r="BK193" s="112">
        <f>ROUND(I193*H193,2)</f>
        <v>0</v>
      </c>
      <c r="BL193" s="14" t="s">
        <v>338</v>
      </c>
      <c r="BM193" s="217" t="s">
        <v>444</v>
      </c>
    </row>
    <row r="194" spans="1:65" s="2" customFormat="1" ht="19.5">
      <c r="A194" s="32"/>
      <c r="B194" s="33"/>
      <c r="C194" s="34"/>
      <c r="D194" s="218" t="s">
        <v>185</v>
      </c>
      <c r="E194" s="34"/>
      <c r="F194" s="219" t="s">
        <v>445</v>
      </c>
      <c r="G194" s="34"/>
      <c r="H194" s="34"/>
      <c r="I194" s="176"/>
      <c r="J194" s="34"/>
      <c r="K194" s="34"/>
      <c r="L194" s="35"/>
      <c r="M194" s="233"/>
      <c r="N194" s="234"/>
      <c r="O194" s="235"/>
      <c r="P194" s="235"/>
      <c r="Q194" s="235"/>
      <c r="R194" s="235"/>
      <c r="S194" s="235"/>
      <c r="T194" s="23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4" t="s">
        <v>185</v>
      </c>
      <c r="AU194" s="14" t="s">
        <v>21</v>
      </c>
    </row>
    <row r="195" spans="1:65" s="2" customFormat="1" ht="6.95" customHeight="1">
      <c r="A195" s="3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35"/>
      <c r="M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RxOcSdxnItgZwJ1T9EFAiYSCBgnaZmRvl19g3D9PPh3tt55LibSkmSWKMDC0qhqOYgj9sQ5dXZLzaFQwiWykCw==" saltValue="xbftLBA18DaOR/aThsmlIhbBvO4mIaPUMBRRmT/ykxuLtsNjC6/rGlKdvkGUvoh0T1mZcsa+IA/80Lo+742hPw==" spinCount="100000" sheet="1" objects="1" scenarios="1" formatColumns="0" formatRows="0" autoFilter="0"/>
  <autoFilter ref="C128:K194" xr:uid="{00000000-0009-0000-0000-000002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1"/>
  <sheetViews>
    <sheetView showGridLines="0" workbookViewId="0">
      <selection activeCell="A32" sqref="A3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101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>
      <c r="A9" s="32"/>
      <c r="B9" s="35"/>
      <c r="C9" s="32"/>
      <c r="D9" s="32"/>
      <c r="E9" s="286" t="s">
        <v>446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SUM(BE129:BE140)),  2)</f>
        <v>0</v>
      </c>
      <c r="G35" s="32"/>
      <c r="H35" s="32"/>
      <c r="I35" s="137">
        <v>0.21</v>
      </c>
      <c r="J35" s="136">
        <f>ROUND(((SUM(BE102:BE109) + SUM(BE129:BE140))*I35),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SUM(BF129:BF140)),  2)</f>
        <v>0</v>
      </c>
      <c r="G36" s="32"/>
      <c r="H36" s="32"/>
      <c r="I36" s="137">
        <v>0.15</v>
      </c>
      <c r="J36" s="136">
        <f>ROUND(((SUM(BF102:BF109) + SUM(BF129:BF140))*I36),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SUM(BG129:BG140)),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SUM(BH129:BH140)),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SUM(BI129:BI140)),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>
      <c r="A87" s="32"/>
      <c r="B87" s="33"/>
      <c r="C87" s="34"/>
      <c r="D87" s="34"/>
      <c r="E87" s="241" t="str">
        <f>E9</f>
        <v>SO 02.13 - Vedlejší rozpočtové náklady - úsek mezi TS 904 - TS 906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447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448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449</v>
      </c>
      <c r="E99" s="168"/>
      <c r="F99" s="168"/>
      <c r="G99" s="168"/>
      <c r="H99" s="168"/>
      <c r="I99" s="168"/>
      <c r="J99" s="169">
        <f>J138</f>
        <v>0</v>
      </c>
      <c r="K99" s="166"/>
      <c r="L99" s="170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75" customHeight="1">
      <c r="A121" s="32"/>
      <c r="B121" s="33"/>
      <c r="C121" s="34"/>
      <c r="D121" s="34"/>
      <c r="E121" s="241" t="str">
        <f>E9</f>
        <v>SO 02.13 - Vedlejší rozpočtové náklady - úsek mezi TS 904 - TS 906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</f>
        <v>0</v>
      </c>
      <c r="Q129" s="77"/>
      <c r="R129" s="187">
        <f>R130</f>
        <v>0</v>
      </c>
      <c r="S129" s="77"/>
      <c r="T129" s="188">
        <f>T130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154</v>
      </c>
      <c r="F130" s="193" t="s">
        <v>450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P131+P138</f>
        <v>0</v>
      </c>
      <c r="Q130" s="198"/>
      <c r="R130" s="199">
        <f>R131+R138</f>
        <v>0</v>
      </c>
      <c r="S130" s="198"/>
      <c r="T130" s="200">
        <f>T131+T138</f>
        <v>0</v>
      </c>
      <c r="AR130" s="201" t="s">
        <v>207</v>
      </c>
      <c r="AT130" s="202" t="s">
        <v>85</v>
      </c>
      <c r="AU130" s="202" t="s">
        <v>86</v>
      </c>
      <c r="AY130" s="201" t="s">
        <v>176</v>
      </c>
      <c r="BK130" s="203">
        <f>BK131+BK138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451</v>
      </c>
      <c r="F131" s="204" t="s">
        <v>452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0</v>
      </c>
      <c r="S131" s="198"/>
      <c r="T131" s="200">
        <f>SUM(T132:T137)</f>
        <v>0</v>
      </c>
      <c r="AR131" s="201" t="s">
        <v>207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14.45" customHeight="1">
      <c r="A132" s="32"/>
      <c r="B132" s="33"/>
      <c r="C132" s="206" t="s">
        <v>21</v>
      </c>
      <c r="D132" s="206" t="s">
        <v>178</v>
      </c>
      <c r="E132" s="207" t="s">
        <v>453</v>
      </c>
      <c r="F132" s="208" t="s">
        <v>454</v>
      </c>
      <c r="G132" s="209" t="s">
        <v>455</v>
      </c>
      <c r="H132" s="210">
        <v>1</v>
      </c>
      <c r="I132" s="211"/>
      <c r="J132" s="212">
        <f>ROUND(I132*H132,2)</f>
        <v>0</v>
      </c>
      <c r="K132" s="208" t="s">
        <v>182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456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456</v>
      </c>
      <c r="BM132" s="217" t="s">
        <v>457</v>
      </c>
    </row>
    <row r="133" spans="1:65" s="2" customFormat="1" ht="11.25">
      <c r="A133" s="32"/>
      <c r="B133" s="33"/>
      <c r="C133" s="34"/>
      <c r="D133" s="218" t="s">
        <v>185</v>
      </c>
      <c r="E133" s="34"/>
      <c r="F133" s="219" t="s">
        <v>454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14.45" customHeight="1">
      <c r="A134" s="32"/>
      <c r="B134" s="33"/>
      <c r="C134" s="206" t="s">
        <v>95</v>
      </c>
      <c r="D134" s="206" t="s">
        <v>178</v>
      </c>
      <c r="E134" s="207" t="s">
        <v>458</v>
      </c>
      <c r="F134" s="208" t="s">
        <v>459</v>
      </c>
      <c r="G134" s="209" t="s">
        <v>455</v>
      </c>
      <c r="H134" s="210">
        <v>1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456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456</v>
      </c>
      <c r="BM134" s="217" t="s">
        <v>460</v>
      </c>
    </row>
    <row r="135" spans="1:65" s="2" customFormat="1" ht="11.25">
      <c r="A135" s="32"/>
      <c r="B135" s="33"/>
      <c r="C135" s="34"/>
      <c r="D135" s="218" t="s">
        <v>185</v>
      </c>
      <c r="E135" s="34"/>
      <c r="F135" s="219" t="s">
        <v>459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4.45" customHeight="1">
      <c r="A136" s="32"/>
      <c r="B136" s="33"/>
      <c r="C136" s="206" t="s">
        <v>194</v>
      </c>
      <c r="D136" s="206" t="s">
        <v>178</v>
      </c>
      <c r="E136" s="207" t="s">
        <v>461</v>
      </c>
      <c r="F136" s="208" t="s">
        <v>462</v>
      </c>
      <c r="G136" s="209" t="s">
        <v>455</v>
      </c>
      <c r="H136" s="210">
        <v>1</v>
      </c>
      <c r="I136" s="211"/>
      <c r="J136" s="212">
        <f>ROUND(I136*H136,2)</f>
        <v>0</v>
      </c>
      <c r="K136" s="208" t="s">
        <v>182</v>
      </c>
      <c r="L136" s="35"/>
      <c r="M136" s="213" t="s">
        <v>1</v>
      </c>
      <c r="N136" s="214" t="s">
        <v>51</v>
      </c>
      <c r="O136" s="69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456</v>
      </c>
      <c r="AT136" s="217" t="s">
        <v>178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456</v>
      </c>
      <c r="BM136" s="217" t="s">
        <v>463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462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2.9" customHeight="1">
      <c r="B138" s="190"/>
      <c r="C138" s="191"/>
      <c r="D138" s="192" t="s">
        <v>85</v>
      </c>
      <c r="E138" s="204" t="s">
        <v>464</v>
      </c>
      <c r="F138" s="204" t="s">
        <v>465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SUM(P139:P140)</f>
        <v>0</v>
      </c>
      <c r="Q138" s="198"/>
      <c r="R138" s="199">
        <f>SUM(R139:R140)</f>
        <v>0</v>
      </c>
      <c r="S138" s="198"/>
      <c r="T138" s="200">
        <f>SUM(T139:T140)</f>
        <v>0</v>
      </c>
      <c r="AR138" s="201" t="s">
        <v>207</v>
      </c>
      <c r="AT138" s="202" t="s">
        <v>85</v>
      </c>
      <c r="AU138" s="202" t="s">
        <v>21</v>
      </c>
      <c r="AY138" s="201" t="s">
        <v>176</v>
      </c>
      <c r="BK138" s="203">
        <f>SUM(BK139:BK140)</f>
        <v>0</v>
      </c>
    </row>
    <row r="139" spans="1:65" s="2" customFormat="1" ht="14.45" customHeight="1">
      <c r="A139" s="32"/>
      <c r="B139" s="33"/>
      <c r="C139" s="206" t="s">
        <v>183</v>
      </c>
      <c r="D139" s="206" t="s">
        <v>178</v>
      </c>
      <c r="E139" s="207" t="s">
        <v>466</v>
      </c>
      <c r="F139" s="208" t="s">
        <v>467</v>
      </c>
      <c r="G139" s="209" t="s">
        <v>455</v>
      </c>
      <c r="H139" s="210">
        <v>1</v>
      </c>
      <c r="I139" s="211"/>
      <c r="J139" s="212">
        <f>ROUND(I139*H139,2)</f>
        <v>0</v>
      </c>
      <c r="K139" s="208" t="s">
        <v>182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456</v>
      </c>
      <c r="AT139" s="217" t="s">
        <v>178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456</v>
      </c>
      <c r="BM139" s="217" t="s">
        <v>468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469</v>
      </c>
      <c r="G140" s="34"/>
      <c r="H140" s="34"/>
      <c r="I140" s="176"/>
      <c r="J140" s="34"/>
      <c r="K140" s="34"/>
      <c r="L140" s="35"/>
      <c r="M140" s="233"/>
      <c r="N140" s="234"/>
      <c r="O140" s="235"/>
      <c r="P140" s="235"/>
      <c r="Q140" s="235"/>
      <c r="R140" s="235"/>
      <c r="S140" s="235"/>
      <c r="T140" s="23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djThBIPqWMvNwqa10prkM4j/EOJ2/rCtB7aGqFz+QBa1d+iT+hefkCwIxGkOOkQC+WVEZ7jkXsaXGms+C/Vceg==" saltValue="kE/C4ZnjAV8ZZITVdvOd+v6P7BdiMOFfi23zWOFn5+zk3eU+F8N2WoqTtI4uaJpUKHxnBH/QeMtB4g/m4u9X+Q==" spinCount="100000" sheet="1" objects="1" scenarios="1" formatColumns="0" formatRows="0" autoFilter="0"/>
  <autoFilter ref="C128:K140" xr:uid="{00000000-0009-0000-0000-000003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104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6" t="s">
        <v>470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J104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ROUND((SUM(BE104:BE111) + SUM(BE131:BE188)),  2)</f>
        <v>0</v>
      </c>
      <c r="G35" s="32"/>
      <c r="H35" s="32"/>
      <c r="I35" s="137">
        <v>0.21</v>
      </c>
      <c r="J35" s="136">
        <f>ROUND(((SUM(BE104:BE111) + SUM(BE131:BE188))*I35),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ROUND((SUM(BF104:BF111) + SUM(BF131:BF188)),  2)</f>
        <v>0</v>
      </c>
      <c r="G36" s="32"/>
      <c r="H36" s="32"/>
      <c r="I36" s="137">
        <v>0.15</v>
      </c>
      <c r="J36" s="136">
        <f>ROUND(((SUM(BF104:BF111) + SUM(BF131:BF188))*I36),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ROUND((SUM(BG104:BG111) + SUM(BG131:BG188)),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ROUND((SUM(BH104:BH111) + SUM(BH131:BH188)),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ROUND((SUM(BI104:BI111) + SUM(BI131:BI188)),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SO 02.31 - Zemní práce - úsek mezi TS 907 - TS 908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J131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J132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148</v>
      </c>
      <c r="E98" s="168"/>
      <c r="F98" s="168"/>
      <c r="G98" s="168"/>
      <c r="H98" s="168"/>
      <c r="I98" s="168"/>
      <c r="J98" s="169">
        <f>J133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149</v>
      </c>
      <c r="E99" s="168"/>
      <c r="F99" s="168"/>
      <c r="G99" s="168"/>
      <c r="H99" s="168"/>
      <c r="I99" s="168"/>
      <c r="J99" s="169">
        <f>J144</f>
        <v>0</v>
      </c>
      <c r="K99" s="166"/>
      <c r="L99" s="170"/>
    </row>
    <row r="100" spans="1:65" s="9" customFormat="1" ht="24.95" customHeight="1">
      <c r="B100" s="159"/>
      <c r="C100" s="160"/>
      <c r="D100" s="161" t="s">
        <v>150</v>
      </c>
      <c r="E100" s="162"/>
      <c r="F100" s="162"/>
      <c r="G100" s="162"/>
      <c r="H100" s="162"/>
      <c r="I100" s="162"/>
      <c r="J100" s="163">
        <f>J155</f>
        <v>0</v>
      </c>
      <c r="K100" s="160"/>
      <c r="L100" s="164"/>
    </row>
    <row r="101" spans="1:65" s="10" customFormat="1" ht="19.899999999999999" customHeight="1">
      <c r="B101" s="165"/>
      <c r="C101" s="166"/>
      <c r="D101" s="167" t="s">
        <v>151</v>
      </c>
      <c r="E101" s="168"/>
      <c r="F101" s="168"/>
      <c r="G101" s="168"/>
      <c r="H101" s="168"/>
      <c r="I101" s="168"/>
      <c r="J101" s="169">
        <f>J156</f>
        <v>0</v>
      </c>
      <c r="K101" s="166"/>
      <c r="L101" s="170"/>
    </row>
    <row r="102" spans="1:65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6.9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29.25" customHeight="1">
      <c r="A104" s="32"/>
      <c r="B104" s="33"/>
      <c r="C104" s="158" t="s">
        <v>152</v>
      </c>
      <c r="D104" s="34"/>
      <c r="E104" s="34"/>
      <c r="F104" s="34"/>
      <c r="G104" s="34"/>
      <c r="H104" s="34"/>
      <c r="I104" s="34"/>
      <c r="J104" s="171">
        <f>ROUND(J105 + J106 + J107 + J108 + J109 + J110,2)</f>
        <v>0</v>
      </c>
      <c r="K104" s="34"/>
      <c r="L104" s="49"/>
      <c r="N104" s="172" t="s">
        <v>50</v>
      </c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18" customHeight="1">
      <c r="A105" s="32"/>
      <c r="B105" s="33"/>
      <c r="C105" s="34"/>
      <c r="D105" s="246" t="s">
        <v>153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ref="BE105:BE110" si="0">IF(N105="základní",J105,0)</f>
        <v>0</v>
      </c>
      <c r="BF105" s="178">
        <f t="shared" ref="BF105:BF110" si="1">IF(N105="snížená",J105,0)</f>
        <v>0</v>
      </c>
      <c r="BG105" s="178">
        <f t="shared" ref="BG105:BG110" si="2">IF(N105="zákl. přenesená",J105,0)</f>
        <v>0</v>
      </c>
      <c r="BH105" s="178">
        <f t="shared" ref="BH105:BH110" si="3">IF(N105="sníž. přenesená",J105,0)</f>
        <v>0</v>
      </c>
      <c r="BI105" s="178">
        <f t="shared" ref="BI105:BI110" si="4">IF(N105="nulová",J105,0)</f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155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156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246" t="s">
        <v>157</v>
      </c>
      <c r="E108" s="243"/>
      <c r="F108" s="243"/>
      <c r="G108" s="34"/>
      <c r="H108" s="34"/>
      <c r="I108" s="34"/>
      <c r="J108" s="108"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154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8" customHeight="1">
      <c r="A109" s="32"/>
      <c r="B109" s="33"/>
      <c r="C109" s="34"/>
      <c r="D109" s="246" t="s">
        <v>158</v>
      </c>
      <c r="E109" s="243"/>
      <c r="F109" s="243"/>
      <c r="G109" s="34"/>
      <c r="H109" s="34"/>
      <c r="I109" s="34"/>
      <c r="J109" s="108">
        <v>0</v>
      </c>
      <c r="K109" s="34"/>
      <c r="L109" s="173"/>
      <c r="M109" s="174"/>
      <c r="N109" s="175" t="s">
        <v>51</v>
      </c>
      <c r="O109" s="174"/>
      <c r="P109" s="174"/>
      <c r="Q109" s="174"/>
      <c r="R109" s="174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4"/>
      <c r="AG109" s="174"/>
      <c r="AH109" s="174"/>
      <c r="AI109" s="174"/>
      <c r="AJ109" s="174"/>
      <c r="AK109" s="174"/>
      <c r="AL109" s="174"/>
      <c r="AM109" s="174"/>
      <c r="AN109" s="174"/>
      <c r="AO109" s="174"/>
      <c r="AP109" s="174"/>
      <c r="AQ109" s="174"/>
      <c r="AR109" s="174"/>
      <c r="AS109" s="174"/>
      <c r="AT109" s="174"/>
      <c r="AU109" s="174"/>
      <c r="AV109" s="174"/>
      <c r="AW109" s="174"/>
      <c r="AX109" s="174"/>
      <c r="AY109" s="177" t="s">
        <v>154</v>
      </c>
      <c r="AZ109" s="174"/>
      <c r="BA109" s="174"/>
      <c r="BB109" s="174"/>
      <c r="BC109" s="174"/>
      <c r="BD109" s="174"/>
      <c r="BE109" s="178">
        <f t="shared" si="0"/>
        <v>0</v>
      </c>
      <c r="BF109" s="178">
        <f t="shared" si="1"/>
        <v>0</v>
      </c>
      <c r="BG109" s="178">
        <f t="shared" si="2"/>
        <v>0</v>
      </c>
      <c r="BH109" s="178">
        <f t="shared" si="3"/>
        <v>0</v>
      </c>
      <c r="BI109" s="178">
        <f t="shared" si="4"/>
        <v>0</v>
      </c>
      <c r="BJ109" s="177" t="s">
        <v>21</v>
      </c>
      <c r="BK109" s="174"/>
      <c r="BL109" s="174"/>
      <c r="BM109" s="174"/>
    </row>
    <row r="110" spans="1:65" s="2" customFormat="1" ht="18" customHeight="1">
      <c r="A110" s="32"/>
      <c r="B110" s="33"/>
      <c r="C110" s="34"/>
      <c r="D110" s="107" t="s">
        <v>159</v>
      </c>
      <c r="E110" s="34"/>
      <c r="F110" s="34"/>
      <c r="G110" s="34"/>
      <c r="H110" s="34"/>
      <c r="I110" s="34"/>
      <c r="J110" s="108">
        <f>ROUND(J30*T110,2)</f>
        <v>0</v>
      </c>
      <c r="K110" s="34"/>
      <c r="L110" s="173"/>
      <c r="M110" s="174"/>
      <c r="N110" s="175" t="s">
        <v>51</v>
      </c>
      <c r="O110" s="174"/>
      <c r="P110" s="174"/>
      <c r="Q110" s="174"/>
      <c r="R110" s="174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4"/>
      <c r="AG110" s="174"/>
      <c r="AH110" s="174"/>
      <c r="AI110" s="174"/>
      <c r="AJ110" s="174"/>
      <c r="AK110" s="174"/>
      <c r="AL110" s="174"/>
      <c r="AM110" s="174"/>
      <c r="AN110" s="174"/>
      <c r="AO110" s="174"/>
      <c r="AP110" s="174"/>
      <c r="AQ110" s="174"/>
      <c r="AR110" s="174"/>
      <c r="AS110" s="174"/>
      <c r="AT110" s="174"/>
      <c r="AU110" s="174"/>
      <c r="AV110" s="174"/>
      <c r="AW110" s="174"/>
      <c r="AX110" s="174"/>
      <c r="AY110" s="177" t="s">
        <v>160</v>
      </c>
      <c r="AZ110" s="174"/>
      <c r="BA110" s="174"/>
      <c r="BB110" s="174"/>
      <c r="BC110" s="174"/>
      <c r="BD110" s="174"/>
      <c r="BE110" s="178">
        <f t="shared" si="0"/>
        <v>0</v>
      </c>
      <c r="BF110" s="178">
        <f t="shared" si="1"/>
        <v>0</v>
      </c>
      <c r="BG110" s="178">
        <f t="shared" si="2"/>
        <v>0</v>
      </c>
      <c r="BH110" s="178">
        <f t="shared" si="3"/>
        <v>0</v>
      </c>
      <c r="BI110" s="178">
        <f t="shared" si="4"/>
        <v>0</v>
      </c>
      <c r="BJ110" s="177" t="s">
        <v>21</v>
      </c>
      <c r="BK110" s="174"/>
      <c r="BL110" s="174"/>
      <c r="BM110" s="174"/>
    </row>
    <row r="111" spans="1:65" s="2" customFormat="1" ht="11.25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65" s="2" customFormat="1" ht="29.25" customHeight="1">
      <c r="A112" s="32"/>
      <c r="B112" s="33"/>
      <c r="C112" s="116" t="s">
        <v>137</v>
      </c>
      <c r="D112" s="117"/>
      <c r="E112" s="117"/>
      <c r="F112" s="117"/>
      <c r="G112" s="117"/>
      <c r="H112" s="117"/>
      <c r="I112" s="117"/>
      <c r="J112" s="118">
        <f>ROUND(J96+J104,2)</f>
        <v>0</v>
      </c>
      <c r="K112" s="117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0" t="s">
        <v>161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16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91" t="str">
        <f>E7</f>
        <v>Oprava rozvodu elektrické energie na trati Studénka - Veřovice</v>
      </c>
      <c r="F121" s="292"/>
      <c r="G121" s="292"/>
      <c r="H121" s="292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6" t="s">
        <v>139</v>
      </c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4"/>
      <c r="D123" s="34"/>
      <c r="E123" s="241" t="str">
        <f>E9</f>
        <v>SO 02.31 - Zemní práce - úsek mezi TS 907 - TS 908</v>
      </c>
      <c r="F123" s="293"/>
      <c r="G123" s="293"/>
      <c r="H123" s="293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6" t="s">
        <v>22</v>
      </c>
      <c r="D125" s="34"/>
      <c r="E125" s="34"/>
      <c r="F125" s="24" t="str">
        <f>F12</f>
        <v xml:space="preserve"> </v>
      </c>
      <c r="G125" s="34"/>
      <c r="H125" s="34"/>
      <c r="I125" s="26" t="s">
        <v>24</v>
      </c>
      <c r="J125" s="64" t="str">
        <f>IF(J12="","",J12)</f>
        <v>1. 8. 2020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5.7" customHeight="1">
      <c r="A127" s="32"/>
      <c r="B127" s="33"/>
      <c r="C127" s="26" t="s">
        <v>28</v>
      </c>
      <c r="D127" s="34"/>
      <c r="E127" s="34"/>
      <c r="F127" s="24" t="str">
        <f>E15</f>
        <v>Správa železnic s.o., OŘ Ostrava</v>
      </c>
      <c r="G127" s="34"/>
      <c r="H127" s="34"/>
      <c r="I127" s="26" t="s">
        <v>36</v>
      </c>
      <c r="J127" s="29" t="str">
        <f>E21</f>
        <v>Ing. Vladislav Vízner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6" t="s">
        <v>34</v>
      </c>
      <c r="D128" s="34"/>
      <c r="E128" s="34"/>
      <c r="F128" s="24" t="str">
        <f>IF(E18="","",E18)</f>
        <v>Vyplň údaj</v>
      </c>
      <c r="G128" s="34"/>
      <c r="H128" s="34"/>
      <c r="I128" s="26" t="s">
        <v>39</v>
      </c>
      <c r="J128" s="29" t="str">
        <f>E24</f>
        <v>SB projekt s.r.o.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79"/>
      <c r="B130" s="180"/>
      <c r="C130" s="181" t="s">
        <v>162</v>
      </c>
      <c r="D130" s="182" t="s">
        <v>71</v>
      </c>
      <c r="E130" s="182" t="s">
        <v>67</v>
      </c>
      <c r="F130" s="182" t="s">
        <v>68</v>
      </c>
      <c r="G130" s="182" t="s">
        <v>163</v>
      </c>
      <c r="H130" s="182" t="s">
        <v>164</v>
      </c>
      <c r="I130" s="182" t="s">
        <v>165</v>
      </c>
      <c r="J130" s="182" t="s">
        <v>144</v>
      </c>
      <c r="K130" s="183" t="s">
        <v>166</v>
      </c>
      <c r="L130" s="184"/>
      <c r="M130" s="73" t="s">
        <v>1</v>
      </c>
      <c r="N130" s="74" t="s">
        <v>50</v>
      </c>
      <c r="O130" s="74" t="s">
        <v>167</v>
      </c>
      <c r="P130" s="74" t="s">
        <v>168</v>
      </c>
      <c r="Q130" s="74" t="s">
        <v>169</v>
      </c>
      <c r="R130" s="74" t="s">
        <v>170</v>
      </c>
      <c r="S130" s="74" t="s">
        <v>171</v>
      </c>
      <c r="T130" s="75" t="s">
        <v>172</v>
      </c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pans="1:65" s="2" customFormat="1" ht="22.9" customHeight="1">
      <c r="A131" s="32"/>
      <c r="B131" s="33"/>
      <c r="C131" s="80" t="s">
        <v>173</v>
      </c>
      <c r="D131" s="34"/>
      <c r="E131" s="34"/>
      <c r="F131" s="34"/>
      <c r="G131" s="34"/>
      <c r="H131" s="34"/>
      <c r="I131" s="34"/>
      <c r="J131" s="185">
        <f>BK131</f>
        <v>0</v>
      </c>
      <c r="K131" s="34"/>
      <c r="L131" s="35"/>
      <c r="M131" s="76"/>
      <c r="N131" s="186"/>
      <c r="O131" s="77"/>
      <c r="P131" s="187">
        <f>P132+P155</f>
        <v>0</v>
      </c>
      <c r="Q131" s="77"/>
      <c r="R131" s="187">
        <f>R132+R155</f>
        <v>2.3888599999999998</v>
      </c>
      <c r="S131" s="77"/>
      <c r="T131" s="188">
        <f>T132+T155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85</v>
      </c>
      <c r="AU131" s="14" t="s">
        <v>146</v>
      </c>
      <c r="BK131" s="189">
        <f>BK132+BK155</f>
        <v>0</v>
      </c>
    </row>
    <row r="132" spans="1:65" s="12" customFormat="1" ht="25.9" customHeight="1">
      <c r="B132" s="190"/>
      <c r="C132" s="191"/>
      <c r="D132" s="192" t="s">
        <v>85</v>
      </c>
      <c r="E132" s="193" t="s">
        <v>174</v>
      </c>
      <c r="F132" s="193" t="s">
        <v>175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P133+P144</f>
        <v>0</v>
      </c>
      <c r="Q132" s="198"/>
      <c r="R132" s="199">
        <f>R133+R144</f>
        <v>0.2883</v>
      </c>
      <c r="S132" s="198"/>
      <c r="T132" s="200">
        <f>T133+T144</f>
        <v>0</v>
      </c>
      <c r="AR132" s="201" t="s">
        <v>21</v>
      </c>
      <c r="AT132" s="202" t="s">
        <v>85</v>
      </c>
      <c r="AU132" s="202" t="s">
        <v>86</v>
      </c>
      <c r="AY132" s="201" t="s">
        <v>176</v>
      </c>
      <c r="BK132" s="203">
        <f>BK133+BK144</f>
        <v>0</v>
      </c>
    </row>
    <row r="133" spans="1:65" s="12" customFormat="1" ht="22.9" customHeight="1">
      <c r="B133" s="190"/>
      <c r="C133" s="191"/>
      <c r="D133" s="192" t="s">
        <v>85</v>
      </c>
      <c r="E133" s="204" t="s">
        <v>21</v>
      </c>
      <c r="F133" s="204" t="s">
        <v>177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SUM(P134:P143)</f>
        <v>0</v>
      </c>
      <c r="Q133" s="198"/>
      <c r="R133" s="199">
        <f>SUM(R134:R143)</f>
        <v>0.2883</v>
      </c>
      <c r="S133" s="198"/>
      <c r="T133" s="200">
        <f>SUM(T134:T143)</f>
        <v>0</v>
      </c>
      <c r="AR133" s="201" t="s">
        <v>21</v>
      </c>
      <c r="AT133" s="202" t="s">
        <v>85</v>
      </c>
      <c r="AU133" s="202" t="s">
        <v>21</v>
      </c>
      <c r="AY133" s="201" t="s">
        <v>176</v>
      </c>
      <c r="BK133" s="203">
        <f>SUM(BK134:BK143)</f>
        <v>0</v>
      </c>
    </row>
    <row r="134" spans="1:65" s="2" customFormat="1" ht="24.2" customHeight="1">
      <c r="A134" s="32"/>
      <c r="B134" s="33"/>
      <c r="C134" s="206" t="s">
        <v>21</v>
      </c>
      <c r="D134" s="206" t="s">
        <v>178</v>
      </c>
      <c r="E134" s="207" t="s">
        <v>179</v>
      </c>
      <c r="F134" s="208" t="s">
        <v>180</v>
      </c>
      <c r="G134" s="209" t="s">
        <v>181</v>
      </c>
      <c r="H134" s="210">
        <v>112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471</v>
      </c>
    </row>
    <row r="135" spans="1:65" s="2" customFormat="1" ht="29.25">
      <c r="A135" s="32"/>
      <c r="B135" s="33"/>
      <c r="C135" s="34"/>
      <c r="D135" s="218" t="s">
        <v>185</v>
      </c>
      <c r="E135" s="34"/>
      <c r="F135" s="219" t="s">
        <v>186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9.5">
      <c r="A136" s="32"/>
      <c r="B136" s="33"/>
      <c r="C136" s="34"/>
      <c r="D136" s="218" t="s">
        <v>187</v>
      </c>
      <c r="E136" s="34"/>
      <c r="F136" s="222" t="s">
        <v>472</v>
      </c>
      <c r="G136" s="34"/>
      <c r="H136" s="34"/>
      <c r="I136" s="176"/>
      <c r="J136" s="34"/>
      <c r="K136" s="34"/>
      <c r="L136" s="35"/>
      <c r="M136" s="220"/>
      <c r="N136" s="22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187</v>
      </c>
      <c r="AU136" s="14" t="s">
        <v>95</v>
      </c>
    </row>
    <row r="137" spans="1:65" s="2" customFormat="1" ht="37.9" customHeight="1">
      <c r="A137" s="32"/>
      <c r="B137" s="33"/>
      <c r="C137" s="206" t="s">
        <v>95</v>
      </c>
      <c r="D137" s="206" t="s">
        <v>178</v>
      </c>
      <c r="E137" s="207" t="s">
        <v>189</v>
      </c>
      <c r="F137" s="208" t="s">
        <v>190</v>
      </c>
      <c r="G137" s="209" t="s">
        <v>191</v>
      </c>
      <c r="H137" s="210">
        <v>42</v>
      </c>
      <c r="I137" s="211"/>
      <c r="J137" s="212">
        <f>ROUND(I137*H137,2)</f>
        <v>0</v>
      </c>
      <c r="K137" s="208" t="s">
        <v>182</v>
      </c>
      <c r="L137" s="35"/>
      <c r="M137" s="213" t="s">
        <v>1</v>
      </c>
      <c r="N137" s="214" t="s">
        <v>51</v>
      </c>
      <c r="O137" s="69"/>
      <c r="P137" s="215">
        <f>O137*H137</f>
        <v>0</v>
      </c>
      <c r="Q137" s="215">
        <v>3.2000000000000002E-3</v>
      </c>
      <c r="R137" s="215">
        <f>Q137*H137</f>
        <v>0.13440000000000002</v>
      </c>
      <c r="S137" s="215">
        <v>0</v>
      </c>
      <c r="T137" s="21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7" t="s">
        <v>183</v>
      </c>
      <c r="AT137" s="217" t="s">
        <v>178</v>
      </c>
      <c r="AU137" s="217" t="s">
        <v>95</v>
      </c>
      <c r="AY137" s="14" t="s">
        <v>176</v>
      </c>
      <c r="BE137" s="112">
        <f>IF(N137="základní",J137,0)</f>
        <v>0</v>
      </c>
      <c r="BF137" s="112">
        <f>IF(N137="snížená",J137,0)</f>
        <v>0</v>
      </c>
      <c r="BG137" s="112">
        <f>IF(N137="zákl. přenesená",J137,0)</f>
        <v>0</v>
      </c>
      <c r="BH137" s="112">
        <f>IF(N137="sníž. přenesená",J137,0)</f>
        <v>0</v>
      </c>
      <c r="BI137" s="112">
        <f>IF(N137="nulová",J137,0)</f>
        <v>0</v>
      </c>
      <c r="BJ137" s="14" t="s">
        <v>21</v>
      </c>
      <c r="BK137" s="112">
        <f>ROUND(I137*H137,2)</f>
        <v>0</v>
      </c>
      <c r="BL137" s="14" t="s">
        <v>183</v>
      </c>
      <c r="BM137" s="217" t="s">
        <v>473</v>
      </c>
    </row>
    <row r="138" spans="1:65" s="2" customFormat="1" ht="29.25">
      <c r="A138" s="32"/>
      <c r="B138" s="33"/>
      <c r="C138" s="34"/>
      <c r="D138" s="218" t="s">
        <v>185</v>
      </c>
      <c r="E138" s="34"/>
      <c r="F138" s="219" t="s">
        <v>193</v>
      </c>
      <c r="G138" s="34"/>
      <c r="H138" s="34"/>
      <c r="I138" s="176"/>
      <c r="J138" s="34"/>
      <c r="K138" s="34"/>
      <c r="L138" s="35"/>
      <c r="M138" s="220"/>
      <c r="N138" s="221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4" t="s">
        <v>185</v>
      </c>
      <c r="AU138" s="14" t="s">
        <v>95</v>
      </c>
    </row>
    <row r="139" spans="1:65" s="2" customFormat="1" ht="14.45" customHeight="1">
      <c r="A139" s="32"/>
      <c r="B139" s="33"/>
      <c r="C139" s="223" t="s">
        <v>194</v>
      </c>
      <c r="D139" s="223" t="s">
        <v>195</v>
      </c>
      <c r="E139" s="224" t="s">
        <v>196</v>
      </c>
      <c r="F139" s="225" t="s">
        <v>197</v>
      </c>
      <c r="G139" s="226" t="s">
        <v>191</v>
      </c>
      <c r="H139" s="227">
        <v>54</v>
      </c>
      <c r="I139" s="228"/>
      <c r="J139" s="229">
        <f>ROUND(I139*H139,2)</f>
        <v>0</v>
      </c>
      <c r="K139" s="225" t="s">
        <v>182</v>
      </c>
      <c r="L139" s="230"/>
      <c r="M139" s="231" t="s">
        <v>1</v>
      </c>
      <c r="N139" s="232" t="s">
        <v>51</v>
      </c>
      <c r="O139" s="69"/>
      <c r="P139" s="215">
        <f>O139*H139</f>
        <v>0</v>
      </c>
      <c r="Q139" s="215">
        <v>2.8500000000000001E-3</v>
      </c>
      <c r="R139" s="215">
        <f>Q139*H139</f>
        <v>0.15390000000000001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198</v>
      </c>
      <c r="AT139" s="217" t="s">
        <v>195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183</v>
      </c>
      <c r="BM139" s="217" t="s">
        <v>474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197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19.5">
      <c r="A141" s="32"/>
      <c r="B141" s="33"/>
      <c r="C141" s="34"/>
      <c r="D141" s="218" t="s">
        <v>187</v>
      </c>
      <c r="E141" s="34"/>
      <c r="F141" s="222" t="s">
        <v>200</v>
      </c>
      <c r="G141" s="34"/>
      <c r="H141" s="34"/>
      <c r="I141" s="176"/>
      <c r="J141" s="34"/>
      <c r="K141" s="34"/>
      <c r="L141" s="35"/>
      <c r="M141" s="220"/>
      <c r="N141" s="221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187</v>
      </c>
      <c r="AU141" s="14" t="s">
        <v>95</v>
      </c>
    </row>
    <row r="142" spans="1:65" s="2" customFormat="1" ht="24.2" customHeight="1">
      <c r="A142" s="32"/>
      <c r="B142" s="33"/>
      <c r="C142" s="206" t="s">
        <v>183</v>
      </c>
      <c r="D142" s="206" t="s">
        <v>178</v>
      </c>
      <c r="E142" s="207" t="s">
        <v>201</v>
      </c>
      <c r="F142" s="208" t="s">
        <v>202</v>
      </c>
      <c r="G142" s="209" t="s">
        <v>181</v>
      </c>
      <c r="H142" s="210">
        <v>112</v>
      </c>
      <c r="I142" s="211"/>
      <c r="J142" s="212">
        <f>ROUND(I142*H142,2)</f>
        <v>0</v>
      </c>
      <c r="K142" s="208" t="s">
        <v>182</v>
      </c>
      <c r="L142" s="35"/>
      <c r="M142" s="213" t="s">
        <v>1</v>
      </c>
      <c r="N142" s="214" t="s">
        <v>51</v>
      </c>
      <c r="O142" s="69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7" t="s">
        <v>183</v>
      </c>
      <c r="AT142" s="217" t="s">
        <v>178</v>
      </c>
      <c r="AU142" s="217" t="s">
        <v>95</v>
      </c>
      <c r="AY142" s="14" t="s">
        <v>176</v>
      </c>
      <c r="BE142" s="112">
        <f>IF(N142="základní",J142,0)</f>
        <v>0</v>
      </c>
      <c r="BF142" s="112">
        <f>IF(N142="snížená",J142,0)</f>
        <v>0</v>
      </c>
      <c r="BG142" s="112">
        <f>IF(N142="zákl. přenesená",J142,0)</f>
        <v>0</v>
      </c>
      <c r="BH142" s="112">
        <f>IF(N142="sníž. přenesená",J142,0)</f>
        <v>0</v>
      </c>
      <c r="BI142" s="112">
        <f>IF(N142="nulová",J142,0)</f>
        <v>0</v>
      </c>
      <c r="BJ142" s="14" t="s">
        <v>21</v>
      </c>
      <c r="BK142" s="112">
        <f>ROUND(I142*H142,2)</f>
        <v>0</v>
      </c>
      <c r="BL142" s="14" t="s">
        <v>183</v>
      </c>
      <c r="BM142" s="217" t="s">
        <v>475</v>
      </c>
    </row>
    <row r="143" spans="1:65" s="2" customFormat="1" ht="29.25">
      <c r="A143" s="32"/>
      <c r="B143" s="33"/>
      <c r="C143" s="34"/>
      <c r="D143" s="218" t="s">
        <v>185</v>
      </c>
      <c r="E143" s="34"/>
      <c r="F143" s="219" t="s">
        <v>204</v>
      </c>
      <c r="G143" s="34"/>
      <c r="H143" s="34"/>
      <c r="I143" s="176"/>
      <c r="J143" s="34"/>
      <c r="K143" s="34"/>
      <c r="L143" s="35"/>
      <c r="M143" s="220"/>
      <c r="N143" s="22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185</v>
      </c>
      <c r="AU143" s="14" t="s">
        <v>95</v>
      </c>
    </row>
    <row r="144" spans="1:65" s="12" customFormat="1" ht="22.9" customHeight="1">
      <c r="B144" s="190"/>
      <c r="C144" s="191"/>
      <c r="D144" s="192" t="s">
        <v>85</v>
      </c>
      <c r="E144" s="204" t="s">
        <v>205</v>
      </c>
      <c r="F144" s="204" t="s">
        <v>206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SUM(P145:P154)</f>
        <v>0</v>
      </c>
      <c r="Q144" s="198"/>
      <c r="R144" s="199">
        <f>SUM(R145:R154)</f>
        <v>0</v>
      </c>
      <c r="S144" s="198"/>
      <c r="T144" s="200">
        <f>SUM(T145:T154)</f>
        <v>0</v>
      </c>
      <c r="AR144" s="201" t="s">
        <v>21</v>
      </c>
      <c r="AT144" s="202" t="s">
        <v>85</v>
      </c>
      <c r="AU144" s="202" t="s">
        <v>21</v>
      </c>
      <c r="AY144" s="201" t="s">
        <v>176</v>
      </c>
      <c r="BK144" s="203">
        <f>SUM(BK145:BK154)</f>
        <v>0</v>
      </c>
    </row>
    <row r="145" spans="1:65" s="2" customFormat="1" ht="24.2" customHeight="1">
      <c r="A145" s="32"/>
      <c r="B145" s="33"/>
      <c r="C145" s="206" t="s">
        <v>207</v>
      </c>
      <c r="D145" s="206" t="s">
        <v>178</v>
      </c>
      <c r="E145" s="207" t="s">
        <v>208</v>
      </c>
      <c r="F145" s="208" t="s">
        <v>209</v>
      </c>
      <c r="G145" s="209" t="s">
        <v>210</v>
      </c>
      <c r="H145" s="210">
        <v>26</v>
      </c>
      <c r="I145" s="211"/>
      <c r="J145" s="212">
        <f>ROUND(I145*H145,2)</f>
        <v>0</v>
      </c>
      <c r="K145" s="208" t="s">
        <v>182</v>
      </c>
      <c r="L145" s="35"/>
      <c r="M145" s="213" t="s">
        <v>1</v>
      </c>
      <c r="N145" s="214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183</v>
      </c>
      <c r="AT145" s="217" t="s">
        <v>178</v>
      </c>
      <c r="AU145" s="217" t="s">
        <v>95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183</v>
      </c>
      <c r="BM145" s="217" t="s">
        <v>476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212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95</v>
      </c>
    </row>
    <row r="147" spans="1:65" s="2" customFormat="1" ht="24.2" customHeight="1">
      <c r="A147" s="32"/>
      <c r="B147" s="33"/>
      <c r="C147" s="206" t="s">
        <v>213</v>
      </c>
      <c r="D147" s="206" t="s">
        <v>178</v>
      </c>
      <c r="E147" s="207" t="s">
        <v>214</v>
      </c>
      <c r="F147" s="208" t="s">
        <v>215</v>
      </c>
      <c r="G147" s="209" t="s">
        <v>210</v>
      </c>
      <c r="H147" s="210">
        <v>26</v>
      </c>
      <c r="I147" s="211"/>
      <c r="J147" s="212">
        <f>ROUND(I147*H147,2)</f>
        <v>0</v>
      </c>
      <c r="K147" s="208" t="s">
        <v>182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183</v>
      </c>
      <c r="AT147" s="217" t="s">
        <v>178</v>
      </c>
      <c r="AU147" s="217" t="s">
        <v>95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183</v>
      </c>
      <c r="BM147" s="217" t="s">
        <v>477</v>
      </c>
    </row>
    <row r="148" spans="1:65" s="2" customFormat="1" ht="29.25">
      <c r="A148" s="32"/>
      <c r="B148" s="33"/>
      <c r="C148" s="34"/>
      <c r="D148" s="218" t="s">
        <v>185</v>
      </c>
      <c r="E148" s="34"/>
      <c r="F148" s="219" t="s">
        <v>217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95</v>
      </c>
    </row>
    <row r="149" spans="1:65" s="2" customFormat="1" ht="24.2" customHeight="1">
      <c r="A149" s="32"/>
      <c r="B149" s="33"/>
      <c r="C149" s="206" t="s">
        <v>218</v>
      </c>
      <c r="D149" s="206" t="s">
        <v>178</v>
      </c>
      <c r="E149" s="207" t="s">
        <v>219</v>
      </c>
      <c r="F149" s="208" t="s">
        <v>220</v>
      </c>
      <c r="G149" s="209" t="s">
        <v>210</v>
      </c>
      <c r="H149" s="210">
        <v>26</v>
      </c>
      <c r="I149" s="211"/>
      <c r="J149" s="212">
        <f>ROUND(I149*H149,2)</f>
        <v>0</v>
      </c>
      <c r="K149" s="208" t="s">
        <v>182</v>
      </c>
      <c r="L149" s="35"/>
      <c r="M149" s="213" t="s">
        <v>1</v>
      </c>
      <c r="N149" s="214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183</v>
      </c>
      <c r="AT149" s="217" t="s">
        <v>178</v>
      </c>
      <c r="AU149" s="217" t="s">
        <v>95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183</v>
      </c>
      <c r="BM149" s="217" t="s">
        <v>478</v>
      </c>
    </row>
    <row r="150" spans="1:65" s="2" customFormat="1" ht="19.5">
      <c r="A150" s="32"/>
      <c r="B150" s="33"/>
      <c r="C150" s="34"/>
      <c r="D150" s="218" t="s">
        <v>185</v>
      </c>
      <c r="E150" s="34"/>
      <c r="F150" s="219" t="s">
        <v>222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95</v>
      </c>
    </row>
    <row r="151" spans="1:65" s="2" customFormat="1" ht="24.2" customHeight="1">
      <c r="A151" s="32"/>
      <c r="B151" s="33"/>
      <c r="C151" s="206" t="s">
        <v>198</v>
      </c>
      <c r="D151" s="206" t="s">
        <v>178</v>
      </c>
      <c r="E151" s="207" t="s">
        <v>223</v>
      </c>
      <c r="F151" s="208" t="s">
        <v>224</v>
      </c>
      <c r="G151" s="209" t="s">
        <v>210</v>
      </c>
      <c r="H151" s="210">
        <v>1</v>
      </c>
      <c r="I151" s="211"/>
      <c r="J151" s="212">
        <f>ROUND(I151*H151,2)</f>
        <v>0</v>
      </c>
      <c r="K151" s="208" t="s">
        <v>182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183</v>
      </c>
      <c r="AT151" s="217" t="s">
        <v>178</v>
      </c>
      <c r="AU151" s="217" t="s">
        <v>95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183</v>
      </c>
      <c r="BM151" s="217" t="s">
        <v>479</v>
      </c>
    </row>
    <row r="152" spans="1:65" s="2" customFormat="1" ht="29.25">
      <c r="A152" s="32"/>
      <c r="B152" s="33"/>
      <c r="C152" s="34"/>
      <c r="D152" s="218" t="s">
        <v>185</v>
      </c>
      <c r="E152" s="34"/>
      <c r="F152" s="219" t="s">
        <v>226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95</v>
      </c>
    </row>
    <row r="153" spans="1:65" s="2" customFormat="1" ht="24.2" customHeight="1">
      <c r="A153" s="32"/>
      <c r="B153" s="33"/>
      <c r="C153" s="206" t="s">
        <v>227</v>
      </c>
      <c r="D153" s="206" t="s">
        <v>178</v>
      </c>
      <c r="E153" s="207" t="s">
        <v>228</v>
      </c>
      <c r="F153" s="208" t="s">
        <v>229</v>
      </c>
      <c r="G153" s="209" t="s">
        <v>210</v>
      </c>
      <c r="H153" s="210">
        <v>25</v>
      </c>
      <c r="I153" s="211"/>
      <c r="J153" s="212">
        <f>ROUND(I153*H153,2)</f>
        <v>0</v>
      </c>
      <c r="K153" s="208" t="s">
        <v>182</v>
      </c>
      <c r="L153" s="35"/>
      <c r="M153" s="213" t="s">
        <v>1</v>
      </c>
      <c r="N153" s="214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183</v>
      </c>
      <c r="AT153" s="217" t="s">
        <v>178</v>
      </c>
      <c r="AU153" s="217" t="s">
        <v>95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183</v>
      </c>
      <c r="BM153" s="217" t="s">
        <v>480</v>
      </c>
    </row>
    <row r="154" spans="1:65" s="2" customFormat="1" ht="19.5">
      <c r="A154" s="32"/>
      <c r="B154" s="33"/>
      <c r="C154" s="34"/>
      <c r="D154" s="218" t="s">
        <v>185</v>
      </c>
      <c r="E154" s="34"/>
      <c r="F154" s="219" t="s">
        <v>231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95</v>
      </c>
    </row>
    <row r="155" spans="1:65" s="12" customFormat="1" ht="25.9" customHeight="1">
      <c r="B155" s="190"/>
      <c r="C155" s="191"/>
      <c r="D155" s="192" t="s">
        <v>85</v>
      </c>
      <c r="E155" s="193" t="s">
        <v>195</v>
      </c>
      <c r="F155" s="193" t="s">
        <v>232</v>
      </c>
      <c r="G155" s="191"/>
      <c r="H155" s="191"/>
      <c r="I155" s="194"/>
      <c r="J155" s="195">
        <f>BK155</f>
        <v>0</v>
      </c>
      <c r="K155" s="191"/>
      <c r="L155" s="196"/>
      <c r="M155" s="197"/>
      <c r="N155" s="198"/>
      <c r="O155" s="198"/>
      <c r="P155" s="199">
        <f>P156</f>
        <v>0</v>
      </c>
      <c r="Q155" s="198"/>
      <c r="R155" s="199">
        <f>R156</f>
        <v>2.1005599999999998</v>
      </c>
      <c r="S155" s="198"/>
      <c r="T155" s="200">
        <f>T156</f>
        <v>0</v>
      </c>
      <c r="AR155" s="201" t="s">
        <v>194</v>
      </c>
      <c r="AT155" s="202" t="s">
        <v>85</v>
      </c>
      <c r="AU155" s="202" t="s">
        <v>86</v>
      </c>
      <c r="AY155" s="201" t="s">
        <v>176</v>
      </c>
      <c r="BK155" s="203">
        <f>BK156</f>
        <v>0</v>
      </c>
    </row>
    <row r="156" spans="1:65" s="12" customFormat="1" ht="22.9" customHeight="1">
      <c r="B156" s="190"/>
      <c r="C156" s="191"/>
      <c r="D156" s="192" t="s">
        <v>85</v>
      </c>
      <c r="E156" s="204" t="s">
        <v>233</v>
      </c>
      <c r="F156" s="204" t="s">
        <v>234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SUM(P157:P188)</f>
        <v>0</v>
      </c>
      <c r="Q156" s="198"/>
      <c r="R156" s="199">
        <f>SUM(R157:R188)</f>
        <v>2.1005599999999998</v>
      </c>
      <c r="S156" s="198"/>
      <c r="T156" s="200">
        <f>SUM(T157:T188)</f>
        <v>0</v>
      </c>
      <c r="AR156" s="201" t="s">
        <v>194</v>
      </c>
      <c r="AT156" s="202" t="s">
        <v>85</v>
      </c>
      <c r="AU156" s="202" t="s">
        <v>21</v>
      </c>
      <c r="AY156" s="201" t="s">
        <v>176</v>
      </c>
      <c r="BK156" s="203">
        <f>SUM(BK157:BK188)</f>
        <v>0</v>
      </c>
    </row>
    <row r="157" spans="1:65" s="2" customFormat="1" ht="24.2" customHeight="1">
      <c r="A157" s="32"/>
      <c r="B157" s="33"/>
      <c r="C157" s="206" t="s">
        <v>26</v>
      </c>
      <c r="D157" s="206" t="s">
        <v>178</v>
      </c>
      <c r="E157" s="207" t="s">
        <v>235</v>
      </c>
      <c r="F157" s="208" t="s">
        <v>236</v>
      </c>
      <c r="G157" s="209" t="s">
        <v>237</v>
      </c>
      <c r="H157" s="210">
        <v>0.69</v>
      </c>
      <c r="I157" s="211"/>
      <c r="J157" s="212">
        <f>ROUND(I157*H157,2)</f>
        <v>0</v>
      </c>
      <c r="K157" s="208" t="s">
        <v>182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238</v>
      </c>
      <c r="AT157" s="217" t="s">
        <v>178</v>
      </c>
      <c r="AU157" s="217" t="s">
        <v>95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238</v>
      </c>
      <c r="BM157" s="217" t="s">
        <v>481</v>
      </c>
    </row>
    <row r="158" spans="1:65" s="2" customFormat="1" ht="19.5">
      <c r="A158" s="32"/>
      <c r="B158" s="33"/>
      <c r="C158" s="34"/>
      <c r="D158" s="218" t="s">
        <v>185</v>
      </c>
      <c r="E158" s="34"/>
      <c r="F158" s="219" t="s">
        <v>240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95</v>
      </c>
    </row>
    <row r="159" spans="1:65" s="2" customFormat="1" ht="14.45" customHeight="1">
      <c r="A159" s="32"/>
      <c r="B159" s="33"/>
      <c r="C159" s="206" t="s">
        <v>241</v>
      </c>
      <c r="D159" s="206" t="s">
        <v>178</v>
      </c>
      <c r="E159" s="207" t="s">
        <v>242</v>
      </c>
      <c r="F159" s="208" t="s">
        <v>243</v>
      </c>
      <c r="G159" s="209" t="s">
        <v>244</v>
      </c>
      <c r="H159" s="210">
        <v>420</v>
      </c>
      <c r="I159" s="211"/>
      <c r="J159" s="212">
        <f>ROUND(I159*H159,2)</f>
        <v>0</v>
      </c>
      <c r="K159" s="208" t="s">
        <v>182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238</v>
      </c>
      <c r="AT159" s="217" t="s">
        <v>178</v>
      </c>
      <c r="AU159" s="217" t="s">
        <v>95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238</v>
      </c>
      <c r="BM159" s="217" t="s">
        <v>482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246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95</v>
      </c>
    </row>
    <row r="161" spans="1:65" s="2" customFormat="1" ht="24.2" customHeight="1">
      <c r="A161" s="32"/>
      <c r="B161" s="33"/>
      <c r="C161" s="206" t="s">
        <v>247</v>
      </c>
      <c r="D161" s="206" t="s">
        <v>178</v>
      </c>
      <c r="E161" s="207" t="s">
        <v>248</v>
      </c>
      <c r="F161" s="208" t="s">
        <v>249</v>
      </c>
      <c r="G161" s="209" t="s">
        <v>191</v>
      </c>
      <c r="H161" s="210">
        <v>650</v>
      </c>
      <c r="I161" s="211"/>
      <c r="J161" s="212">
        <f>ROUND(I161*H161,2)</f>
        <v>0</v>
      </c>
      <c r="K161" s="208" t="s">
        <v>182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238</v>
      </c>
      <c r="AT161" s="217" t="s">
        <v>178</v>
      </c>
      <c r="AU161" s="217" t="s">
        <v>95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238</v>
      </c>
      <c r="BM161" s="217" t="s">
        <v>483</v>
      </c>
    </row>
    <row r="162" spans="1:65" s="2" customFormat="1" ht="39">
      <c r="A162" s="32"/>
      <c r="B162" s="33"/>
      <c r="C162" s="34"/>
      <c r="D162" s="218" t="s">
        <v>185</v>
      </c>
      <c r="E162" s="34"/>
      <c r="F162" s="219" t="s">
        <v>251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95</v>
      </c>
    </row>
    <row r="163" spans="1:65" s="2" customFormat="1" ht="24.2" customHeight="1">
      <c r="A163" s="32"/>
      <c r="B163" s="33"/>
      <c r="C163" s="206" t="s">
        <v>252</v>
      </c>
      <c r="D163" s="206" t="s">
        <v>178</v>
      </c>
      <c r="E163" s="207" t="s">
        <v>253</v>
      </c>
      <c r="F163" s="208" t="s">
        <v>254</v>
      </c>
      <c r="G163" s="209" t="s">
        <v>255</v>
      </c>
      <c r="H163" s="210">
        <v>3</v>
      </c>
      <c r="I163" s="211"/>
      <c r="J163" s="212">
        <f>ROUND(I163*H163,2)</f>
        <v>0</v>
      </c>
      <c r="K163" s="208" t="s">
        <v>182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238</v>
      </c>
      <c r="AT163" s="217" t="s">
        <v>178</v>
      </c>
      <c r="AU163" s="217" t="s">
        <v>95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238</v>
      </c>
      <c r="BM163" s="217" t="s">
        <v>484</v>
      </c>
    </row>
    <row r="164" spans="1:65" s="2" customFormat="1" ht="29.25">
      <c r="A164" s="32"/>
      <c r="B164" s="33"/>
      <c r="C164" s="34"/>
      <c r="D164" s="218" t="s">
        <v>185</v>
      </c>
      <c r="E164" s="34"/>
      <c r="F164" s="219" t="s">
        <v>257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95</v>
      </c>
    </row>
    <row r="165" spans="1:65" s="2" customFormat="1" ht="24.2" customHeight="1">
      <c r="A165" s="32"/>
      <c r="B165" s="33"/>
      <c r="C165" s="206" t="s">
        <v>258</v>
      </c>
      <c r="D165" s="206" t="s">
        <v>178</v>
      </c>
      <c r="E165" s="207" t="s">
        <v>259</v>
      </c>
      <c r="F165" s="208" t="s">
        <v>260</v>
      </c>
      <c r="G165" s="209" t="s">
        <v>255</v>
      </c>
      <c r="H165" s="210">
        <v>5</v>
      </c>
      <c r="I165" s="211"/>
      <c r="J165" s="212">
        <f>ROUND(I165*H165,2)</f>
        <v>0</v>
      </c>
      <c r="K165" s="208" t="s">
        <v>182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8.8999999999999999E-3</v>
      </c>
      <c r="R165" s="215">
        <f>Q165*H165</f>
        <v>4.4499999999999998E-2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238</v>
      </c>
      <c r="AT165" s="217" t="s">
        <v>178</v>
      </c>
      <c r="AU165" s="217" t="s">
        <v>95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238</v>
      </c>
      <c r="BM165" s="217" t="s">
        <v>485</v>
      </c>
    </row>
    <row r="166" spans="1:65" s="2" customFormat="1" ht="19.5">
      <c r="A166" s="32"/>
      <c r="B166" s="33"/>
      <c r="C166" s="34"/>
      <c r="D166" s="218" t="s">
        <v>185</v>
      </c>
      <c r="E166" s="34"/>
      <c r="F166" s="219" t="s">
        <v>262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95</v>
      </c>
    </row>
    <row r="167" spans="1:65" s="2" customFormat="1" ht="24.2" customHeight="1">
      <c r="A167" s="32"/>
      <c r="B167" s="33"/>
      <c r="C167" s="206" t="s">
        <v>8</v>
      </c>
      <c r="D167" s="206" t="s">
        <v>178</v>
      </c>
      <c r="E167" s="207" t="s">
        <v>263</v>
      </c>
      <c r="F167" s="208" t="s">
        <v>264</v>
      </c>
      <c r="G167" s="209" t="s">
        <v>255</v>
      </c>
      <c r="H167" s="210">
        <v>6</v>
      </c>
      <c r="I167" s="211"/>
      <c r="J167" s="212">
        <f>ROUND(I167*H167,2)</f>
        <v>0</v>
      </c>
      <c r="K167" s="208" t="s">
        <v>182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3.8E-3</v>
      </c>
      <c r="R167" s="215">
        <f>Q167*H167</f>
        <v>2.2800000000000001E-2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183</v>
      </c>
      <c r="AT167" s="217" t="s">
        <v>178</v>
      </c>
      <c r="AU167" s="217" t="s">
        <v>95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183</v>
      </c>
      <c r="BM167" s="217" t="s">
        <v>486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266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95</v>
      </c>
    </row>
    <row r="169" spans="1:65" s="2" customFormat="1" ht="14.45" customHeight="1">
      <c r="A169" s="32"/>
      <c r="B169" s="33"/>
      <c r="C169" s="206" t="s">
        <v>267</v>
      </c>
      <c r="D169" s="206" t="s">
        <v>178</v>
      </c>
      <c r="E169" s="207" t="s">
        <v>268</v>
      </c>
      <c r="F169" s="208" t="s">
        <v>269</v>
      </c>
      <c r="G169" s="209" t="s">
        <v>255</v>
      </c>
      <c r="H169" s="210">
        <v>12</v>
      </c>
      <c r="I169" s="211"/>
      <c r="J169" s="212">
        <f>ROUND(I169*H169,2)</f>
        <v>0</v>
      </c>
      <c r="K169" s="208" t="s">
        <v>182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7.6E-3</v>
      </c>
      <c r="R169" s="215">
        <f>Q169*H169</f>
        <v>9.1200000000000003E-2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238</v>
      </c>
      <c r="AT169" s="217" t="s">
        <v>178</v>
      </c>
      <c r="AU169" s="217" t="s">
        <v>95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238</v>
      </c>
      <c r="BM169" s="217" t="s">
        <v>487</v>
      </c>
    </row>
    <row r="170" spans="1:65" s="2" customFormat="1" ht="11.25">
      <c r="A170" s="32"/>
      <c r="B170" s="33"/>
      <c r="C170" s="34"/>
      <c r="D170" s="218" t="s">
        <v>185</v>
      </c>
      <c r="E170" s="34"/>
      <c r="F170" s="219" t="s">
        <v>271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95</v>
      </c>
    </row>
    <row r="171" spans="1:65" s="2" customFormat="1" ht="24.2" customHeight="1">
      <c r="A171" s="32"/>
      <c r="B171" s="33"/>
      <c r="C171" s="206" t="s">
        <v>272</v>
      </c>
      <c r="D171" s="206" t="s">
        <v>178</v>
      </c>
      <c r="E171" s="207" t="s">
        <v>273</v>
      </c>
      <c r="F171" s="208" t="s">
        <v>274</v>
      </c>
      <c r="G171" s="209" t="s">
        <v>191</v>
      </c>
      <c r="H171" s="210">
        <v>400</v>
      </c>
      <c r="I171" s="211"/>
      <c r="J171" s="212">
        <f>ROUND(I171*H171,2)</f>
        <v>0</v>
      </c>
      <c r="K171" s="208" t="s">
        <v>182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1.9E-3</v>
      </c>
      <c r="R171" s="215">
        <f>Q171*H171</f>
        <v>0.76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238</v>
      </c>
      <c r="AT171" s="217" t="s">
        <v>178</v>
      </c>
      <c r="AU171" s="217" t="s">
        <v>95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238</v>
      </c>
      <c r="BM171" s="217" t="s">
        <v>488</v>
      </c>
    </row>
    <row r="172" spans="1:65" s="2" customFormat="1" ht="19.5">
      <c r="A172" s="32"/>
      <c r="B172" s="33"/>
      <c r="C172" s="34"/>
      <c r="D172" s="218" t="s">
        <v>185</v>
      </c>
      <c r="E172" s="34"/>
      <c r="F172" s="219" t="s">
        <v>276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95</v>
      </c>
    </row>
    <row r="173" spans="1:65" s="2" customFormat="1" ht="24.2" customHeight="1">
      <c r="A173" s="32"/>
      <c r="B173" s="33"/>
      <c r="C173" s="206" t="s">
        <v>277</v>
      </c>
      <c r="D173" s="206" t="s">
        <v>178</v>
      </c>
      <c r="E173" s="207" t="s">
        <v>278</v>
      </c>
      <c r="F173" s="208" t="s">
        <v>279</v>
      </c>
      <c r="G173" s="209" t="s">
        <v>255</v>
      </c>
      <c r="H173" s="210">
        <v>3</v>
      </c>
      <c r="I173" s="211"/>
      <c r="J173" s="212">
        <f>ROUND(I173*H173,2)</f>
        <v>0</v>
      </c>
      <c r="K173" s="208" t="s">
        <v>182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0.37640000000000001</v>
      </c>
      <c r="R173" s="215">
        <f>Q173*H173</f>
        <v>1.1292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238</v>
      </c>
      <c r="AT173" s="217" t="s">
        <v>178</v>
      </c>
      <c r="AU173" s="217" t="s">
        <v>95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238</v>
      </c>
      <c r="BM173" s="217" t="s">
        <v>489</v>
      </c>
    </row>
    <row r="174" spans="1:65" s="2" customFormat="1" ht="39">
      <c r="A174" s="32"/>
      <c r="B174" s="33"/>
      <c r="C174" s="34"/>
      <c r="D174" s="218" t="s">
        <v>185</v>
      </c>
      <c r="E174" s="34"/>
      <c r="F174" s="219" t="s">
        <v>281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95</v>
      </c>
    </row>
    <row r="175" spans="1:65" s="2" customFormat="1" ht="24.2" customHeight="1">
      <c r="A175" s="32"/>
      <c r="B175" s="33"/>
      <c r="C175" s="206" t="s">
        <v>282</v>
      </c>
      <c r="D175" s="206" t="s">
        <v>178</v>
      </c>
      <c r="E175" s="207" t="s">
        <v>283</v>
      </c>
      <c r="F175" s="208" t="s">
        <v>284</v>
      </c>
      <c r="G175" s="209" t="s">
        <v>255</v>
      </c>
      <c r="H175" s="210">
        <v>3</v>
      </c>
      <c r="I175" s="211"/>
      <c r="J175" s="212">
        <f>ROUND(I175*H175,2)</f>
        <v>0</v>
      </c>
      <c r="K175" s="208" t="s">
        <v>182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1.2E-4</v>
      </c>
      <c r="R175" s="215">
        <f>Q175*H175</f>
        <v>3.6000000000000002E-4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238</v>
      </c>
      <c r="AT175" s="217" t="s">
        <v>178</v>
      </c>
      <c r="AU175" s="217" t="s">
        <v>95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238</v>
      </c>
      <c r="BM175" s="217" t="s">
        <v>490</v>
      </c>
    </row>
    <row r="176" spans="1:65" s="2" customFormat="1" ht="39">
      <c r="A176" s="32"/>
      <c r="B176" s="33"/>
      <c r="C176" s="34"/>
      <c r="D176" s="218" t="s">
        <v>185</v>
      </c>
      <c r="E176" s="34"/>
      <c r="F176" s="219" t="s">
        <v>286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95</v>
      </c>
    </row>
    <row r="177" spans="1:65" s="2" customFormat="1" ht="24.2" customHeight="1">
      <c r="A177" s="32"/>
      <c r="B177" s="33"/>
      <c r="C177" s="206" t="s">
        <v>287</v>
      </c>
      <c r="D177" s="206" t="s">
        <v>178</v>
      </c>
      <c r="E177" s="207" t="s">
        <v>288</v>
      </c>
      <c r="F177" s="208" t="s">
        <v>289</v>
      </c>
      <c r="G177" s="209" t="s">
        <v>191</v>
      </c>
      <c r="H177" s="210">
        <v>650</v>
      </c>
      <c r="I177" s="211"/>
      <c r="J177" s="212">
        <f>ROUND(I177*H177,2)</f>
        <v>0</v>
      </c>
      <c r="K177" s="208" t="s">
        <v>182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238</v>
      </c>
      <c r="AT177" s="217" t="s">
        <v>178</v>
      </c>
      <c r="AU177" s="217" t="s">
        <v>95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238</v>
      </c>
      <c r="BM177" s="217" t="s">
        <v>491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291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95</v>
      </c>
    </row>
    <row r="179" spans="1:65" s="2" customFormat="1" ht="14.45" customHeight="1">
      <c r="A179" s="32"/>
      <c r="B179" s="33"/>
      <c r="C179" s="206" t="s">
        <v>7</v>
      </c>
      <c r="D179" s="206" t="s">
        <v>178</v>
      </c>
      <c r="E179" s="207" t="s">
        <v>292</v>
      </c>
      <c r="F179" s="208" t="s">
        <v>293</v>
      </c>
      <c r="G179" s="209" t="s">
        <v>210</v>
      </c>
      <c r="H179" s="210">
        <v>69</v>
      </c>
      <c r="I179" s="211"/>
      <c r="J179" s="212">
        <f>ROUND(I179*H179,2)</f>
        <v>0</v>
      </c>
      <c r="K179" s="208" t="s">
        <v>182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238</v>
      </c>
      <c r="AT179" s="217" t="s">
        <v>178</v>
      </c>
      <c r="AU179" s="217" t="s">
        <v>95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238</v>
      </c>
      <c r="BM179" s="217" t="s">
        <v>492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295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95</v>
      </c>
    </row>
    <row r="181" spans="1:65" s="2" customFormat="1" ht="24.2" customHeight="1">
      <c r="A181" s="32"/>
      <c r="B181" s="33"/>
      <c r="C181" s="206" t="s">
        <v>296</v>
      </c>
      <c r="D181" s="206" t="s">
        <v>178</v>
      </c>
      <c r="E181" s="207" t="s">
        <v>297</v>
      </c>
      <c r="F181" s="208" t="s">
        <v>298</v>
      </c>
      <c r="G181" s="209" t="s">
        <v>210</v>
      </c>
      <c r="H181" s="210">
        <v>1130</v>
      </c>
      <c r="I181" s="211"/>
      <c r="J181" s="212">
        <f>ROUND(I181*H181,2)</f>
        <v>0</v>
      </c>
      <c r="K181" s="208" t="s">
        <v>182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238</v>
      </c>
      <c r="AT181" s="217" t="s">
        <v>178</v>
      </c>
      <c r="AU181" s="217" t="s">
        <v>95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238</v>
      </c>
      <c r="BM181" s="217" t="s">
        <v>493</v>
      </c>
    </row>
    <row r="182" spans="1:65" s="2" customFormat="1" ht="19.5">
      <c r="A182" s="32"/>
      <c r="B182" s="33"/>
      <c r="C182" s="34"/>
      <c r="D182" s="218" t="s">
        <v>185</v>
      </c>
      <c r="E182" s="34"/>
      <c r="F182" s="219" t="s">
        <v>300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95</v>
      </c>
    </row>
    <row r="183" spans="1:65" s="2" customFormat="1" ht="14.45" customHeight="1">
      <c r="A183" s="32"/>
      <c r="B183" s="33"/>
      <c r="C183" s="206" t="s">
        <v>301</v>
      </c>
      <c r="D183" s="206" t="s">
        <v>178</v>
      </c>
      <c r="E183" s="207" t="s">
        <v>302</v>
      </c>
      <c r="F183" s="208" t="s">
        <v>303</v>
      </c>
      <c r="G183" s="209" t="s">
        <v>244</v>
      </c>
      <c r="H183" s="210">
        <v>420</v>
      </c>
      <c r="I183" s="211"/>
      <c r="J183" s="212">
        <f>ROUND(I183*H183,2)</f>
        <v>0</v>
      </c>
      <c r="K183" s="208" t="s">
        <v>182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238</v>
      </c>
      <c r="AT183" s="217" t="s">
        <v>178</v>
      </c>
      <c r="AU183" s="217" t="s">
        <v>95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238</v>
      </c>
      <c r="BM183" s="217" t="s">
        <v>494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305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95</v>
      </c>
    </row>
    <row r="185" spans="1:65" s="2" customFormat="1" ht="14.45" customHeight="1">
      <c r="A185" s="32"/>
      <c r="B185" s="33"/>
      <c r="C185" s="206" t="s">
        <v>306</v>
      </c>
      <c r="D185" s="206" t="s">
        <v>178</v>
      </c>
      <c r="E185" s="207" t="s">
        <v>307</v>
      </c>
      <c r="F185" s="208" t="s">
        <v>308</v>
      </c>
      <c r="G185" s="209" t="s">
        <v>244</v>
      </c>
      <c r="H185" s="210">
        <v>420</v>
      </c>
      <c r="I185" s="211"/>
      <c r="J185" s="212">
        <f>ROUND(I185*H185,2)</f>
        <v>0</v>
      </c>
      <c r="K185" s="208" t="s">
        <v>182</v>
      </c>
      <c r="L185" s="35"/>
      <c r="M185" s="213" t="s">
        <v>1</v>
      </c>
      <c r="N185" s="214" t="s">
        <v>51</v>
      </c>
      <c r="O185" s="69"/>
      <c r="P185" s="215">
        <f>O185*H185</f>
        <v>0</v>
      </c>
      <c r="Q185" s="215">
        <v>2.5000000000000001E-5</v>
      </c>
      <c r="R185" s="215">
        <f>Q185*H185</f>
        <v>1.0500000000000001E-2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238</v>
      </c>
      <c r="AT185" s="217" t="s">
        <v>178</v>
      </c>
      <c r="AU185" s="217" t="s">
        <v>95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238</v>
      </c>
      <c r="BM185" s="217" t="s">
        <v>495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310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95</v>
      </c>
    </row>
    <row r="187" spans="1:65" s="2" customFormat="1" ht="14.45" customHeight="1">
      <c r="A187" s="32"/>
      <c r="B187" s="33"/>
      <c r="C187" s="223" t="s">
        <v>311</v>
      </c>
      <c r="D187" s="223" t="s">
        <v>195</v>
      </c>
      <c r="E187" s="224" t="s">
        <v>312</v>
      </c>
      <c r="F187" s="225" t="s">
        <v>313</v>
      </c>
      <c r="G187" s="226" t="s">
        <v>314</v>
      </c>
      <c r="H187" s="227">
        <v>42</v>
      </c>
      <c r="I187" s="228"/>
      <c r="J187" s="229">
        <f>ROUND(I187*H187,2)</f>
        <v>0</v>
      </c>
      <c r="K187" s="225" t="s">
        <v>182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1E-3</v>
      </c>
      <c r="R187" s="215">
        <f>Q187*H187</f>
        <v>4.2000000000000003E-2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95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496</v>
      </c>
    </row>
    <row r="188" spans="1:65" s="2" customFormat="1" ht="11.25">
      <c r="A188" s="32"/>
      <c r="B188" s="33"/>
      <c r="C188" s="34"/>
      <c r="D188" s="218" t="s">
        <v>185</v>
      </c>
      <c r="E188" s="34"/>
      <c r="F188" s="219" t="s">
        <v>313</v>
      </c>
      <c r="G188" s="34"/>
      <c r="H188" s="34"/>
      <c r="I188" s="176"/>
      <c r="J188" s="34"/>
      <c r="K188" s="34"/>
      <c r="L188" s="35"/>
      <c r="M188" s="233"/>
      <c r="N188" s="234"/>
      <c r="O188" s="235"/>
      <c r="P188" s="235"/>
      <c r="Q188" s="235"/>
      <c r="R188" s="235"/>
      <c r="S188" s="235"/>
      <c r="T188" s="23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95</v>
      </c>
    </row>
    <row r="189" spans="1:65" s="2" customFormat="1" ht="6.95" customHeight="1">
      <c r="A189" s="3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35"/>
      <c r="M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</row>
  </sheetData>
  <sheetProtection algorithmName="SHA-512" hashValue="zebEkkJq1MrodhEHlGqbc4+vrBoxyRo1YZJCZhAxBrgw8GUAC2+KZDjfd9ihb7jRLCN89/xTT24aYxEO6LuKpQ==" saltValue="WGHXPCZDL2nnwI6SkWARpGncVcH5Ro0TyZGQn8Fd6dU5bbdv2tuCFQ7XgPwiYqtHNHZPFGm4IzvirnIjFcF5Pg==" spinCount="100000" sheet="1" objects="1" scenarios="1" formatColumns="0" formatRows="0" autoFilter="0"/>
  <autoFilter ref="C130:K188" xr:uid="{00000000-0009-0000-0000-000004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107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6" t="s">
        <v>497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SUM(BE129:BE194)),  2)</f>
        <v>0</v>
      </c>
      <c r="G35" s="32"/>
      <c r="H35" s="32"/>
      <c r="I35" s="137">
        <v>0.21</v>
      </c>
      <c r="J35" s="136">
        <f>ROUND(((SUM(BE102:BE109) + SUM(BE129:BE194))*I35),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SUM(BF129:BF194)),  2)</f>
        <v>0</v>
      </c>
      <c r="G36" s="32"/>
      <c r="H36" s="32"/>
      <c r="I36" s="137">
        <v>0.15</v>
      </c>
      <c r="J36" s="136">
        <f>ROUND(((SUM(BF102:BF109) + SUM(BF129:BF194))*I36),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SUM(BG129:BG194)),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SUM(BH129:BH194)),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SUM(BI129:BI194)),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SO 02.32 - Oprava rozvodu 6kV - úsek mezi TS 907 - TS 908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318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9" customFormat="1" ht="24.95" customHeight="1">
      <c r="B99" s="159"/>
      <c r="C99" s="160"/>
      <c r="D99" s="161" t="s">
        <v>319</v>
      </c>
      <c r="E99" s="162"/>
      <c r="F99" s="162"/>
      <c r="G99" s="162"/>
      <c r="H99" s="162"/>
      <c r="I99" s="162"/>
      <c r="J99" s="163">
        <f>J138</f>
        <v>0</v>
      </c>
      <c r="K99" s="160"/>
      <c r="L99" s="164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41" t="str">
        <f>E9</f>
        <v>SO 02.32 - Oprava rozvodu 6kV - úsek mezi TS 907 - TS 908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P130+P138</f>
        <v>0</v>
      </c>
      <c r="Q129" s="77"/>
      <c r="R129" s="187">
        <f>R130+R138</f>
        <v>24.375</v>
      </c>
      <c r="S129" s="77"/>
      <c r="T129" s="188">
        <f>T130+T138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BK130+BK138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174</v>
      </c>
      <c r="F130" s="193" t="s">
        <v>175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24.375</v>
      </c>
      <c r="S130" s="198"/>
      <c r="T130" s="200">
        <f>T131</f>
        <v>0</v>
      </c>
      <c r="AR130" s="201" t="s">
        <v>21</v>
      </c>
      <c r="AT130" s="202" t="s">
        <v>85</v>
      </c>
      <c r="AU130" s="202" t="s">
        <v>86</v>
      </c>
      <c r="AY130" s="201" t="s">
        <v>176</v>
      </c>
      <c r="BK130" s="203">
        <f>BK131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207</v>
      </c>
      <c r="F131" s="204" t="s">
        <v>320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24.375</v>
      </c>
      <c r="S131" s="198"/>
      <c r="T131" s="200">
        <f>SUM(T132:T137)</f>
        <v>0</v>
      </c>
      <c r="AR131" s="201" t="s">
        <v>21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24.2" customHeight="1">
      <c r="A132" s="32"/>
      <c r="B132" s="33"/>
      <c r="C132" s="206" t="s">
        <v>21</v>
      </c>
      <c r="D132" s="206" t="s">
        <v>178</v>
      </c>
      <c r="E132" s="207" t="s">
        <v>321</v>
      </c>
      <c r="F132" s="208" t="s">
        <v>322</v>
      </c>
      <c r="G132" s="209" t="s">
        <v>244</v>
      </c>
      <c r="H132" s="210">
        <v>50</v>
      </c>
      <c r="I132" s="211"/>
      <c r="J132" s="212">
        <f>ROUND(I132*H132,2)</f>
        <v>0</v>
      </c>
      <c r="K132" s="208" t="s">
        <v>323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183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183</v>
      </c>
      <c r="BM132" s="217" t="s">
        <v>498</v>
      </c>
    </row>
    <row r="133" spans="1:65" s="2" customFormat="1" ht="48.75">
      <c r="A133" s="32"/>
      <c r="B133" s="33"/>
      <c r="C133" s="34"/>
      <c r="D133" s="218" t="s">
        <v>185</v>
      </c>
      <c r="E133" s="34"/>
      <c r="F133" s="219" t="s">
        <v>325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24.2" customHeight="1">
      <c r="A134" s="32"/>
      <c r="B134" s="33"/>
      <c r="C134" s="206" t="s">
        <v>95</v>
      </c>
      <c r="D134" s="206" t="s">
        <v>178</v>
      </c>
      <c r="E134" s="207" t="s">
        <v>326</v>
      </c>
      <c r="F134" s="208" t="s">
        <v>327</v>
      </c>
      <c r="G134" s="209" t="s">
        <v>181</v>
      </c>
      <c r="H134" s="210">
        <v>18.75</v>
      </c>
      <c r="I134" s="211"/>
      <c r="J134" s="212">
        <f>ROUND(I134*H134,2)</f>
        <v>0</v>
      </c>
      <c r="K134" s="208" t="s">
        <v>323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499</v>
      </c>
    </row>
    <row r="135" spans="1:65" s="2" customFormat="1" ht="48.75">
      <c r="A135" s="32"/>
      <c r="B135" s="33"/>
      <c r="C135" s="34"/>
      <c r="D135" s="218" t="s">
        <v>185</v>
      </c>
      <c r="E135" s="34"/>
      <c r="F135" s="219" t="s">
        <v>329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24.2" customHeight="1">
      <c r="A136" s="32"/>
      <c r="B136" s="33"/>
      <c r="C136" s="223" t="s">
        <v>194</v>
      </c>
      <c r="D136" s="223" t="s">
        <v>195</v>
      </c>
      <c r="E136" s="224" t="s">
        <v>330</v>
      </c>
      <c r="F136" s="225" t="s">
        <v>331</v>
      </c>
      <c r="G136" s="226" t="s">
        <v>210</v>
      </c>
      <c r="H136" s="227">
        <v>24.375</v>
      </c>
      <c r="I136" s="228"/>
      <c r="J136" s="229">
        <f>ROUND(I136*H136,2)</f>
        <v>0</v>
      </c>
      <c r="K136" s="225" t="s">
        <v>323</v>
      </c>
      <c r="L136" s="230"/>
      <c r="M136" s="231" t="s">
        <v>1</v>
      </c>
      <c r="N136" s="232" t="s">
        <v>51</v>
      </c>
      <c r="O136" s="69"/>
      <c r="P136" s="215">
        <f>O136*H136</f>
        <v>0</v>
      </c>
      <c r="Q136" s="215">
        <v>1</v>
      </c>
      <c r="R136" s="215">
        <f>Q136*H136</f>
        <v>24.375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198</v>
      </c>
      <c r="AT136" s="217" t="s">
        <v>195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183</v>
      </c>
      <c r="BM136" s="217" t="s">
        <v>500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333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5.9" customHeight="1">
      <c r="B138" s="190"/>
      <c r="C138" s="191"/>
      <c r="D138" s="192" t="s">
        <v>85</v>
      </c>
      <c r="E138" s="193" t="s">
        <v>334</v>
      </c>
      <c r="F138" s="193" t="s">
        <v>335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SUM(P139:P194)</f>
        <v>0</v>
      </c>
      <c r="Q138" s="198"/>
      <c r="R138" s="199">
        <f>SUM(R139:R194)</f>
        <v>0</v>
      </c>
      <c r="S138" s="198"/>
      <c r="T138" s="200">
        <f>SUM(T139:T194)</f>
        <v>0</v>
      </c>
      <c r="AR138" s="201" t="s">
        <v>183</v>
      </c>
      <c r="AT138" s="202" t="s">
        <v>85</v>
      </c>
      <c r="AU138" s="202" t="s">
        <v>86</v>
      </c>
      <c r="AY138" s="201" t="s">
        <v>176</v>
      </c>
      <c r="BK138" s="203">
        <f>SUM(BK139:BK194)</f>
        <v>0</v>
      </c>
    </row>
    <row r="139" spans="1:65" s="2" customFormat="1" ht="37.9" customHeight="1">
      <c r="A139" s="32"/>
      <c r="B139" s="33"/>
      <c r="C139" s="206" t="s">
        <v>183</v>
      </c>
      <c r="D139" s="206" t="s">
        <v>178</v>
      </c>
      <c r="E139" s="207" t="s">
        <v>336</v>
      </c>
      <c r="F139" s="208" t="s">
        <v>337</v>
      </c>
      <c r="G139" s="209" t="s">
        <v>255</v>
      </c>
      <c r="H139" s="210">
        <v>2</v>
      </c>
      <c r="I139" s="211"/>
      <c r="J139" s="212">
        <f>ROUND(I139*H139,2)</f>
        <v>0</v>
      </c>
      <c r="K139" s="208" t="s">
        <v>323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338</v>
      </c>
      <c r="AT139" s="217" t="s">
        <v>178</v>
      </c>
      <c r="AU139" s="217" t="s">
        <v>21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338</v>
      </c>
      <c r="BM139" s="217" t="s">
        <v>501</v>
      </c>
    </row>
    <row r="140" spans="1:65" s="2" customFormat="1" ht="39">
      <c r="A140" s="32"/>
      <c r="B140" s="33"/>
      <c r="C140" s="34"/>
      <c r="D140" s="218" t="s">
        <v>185</v>
      </c>
      <c r="E140" s="34"/>
      <c r="F140" s="219" t="s">
        <v>340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21</v>
      </c>
    </row>
    <row r="141" spans="1:65" s="2" customFormat="1" ht="37.9" customHeight="1">
      <c r="A141" s="32"/>
      <c r="B141" s="33"/>
      <c r="C141" s="223" t="s">
        <v>207</v>
      </c>
      <c r="D141" s="223" t="s">
        <v>195</v>
      </c>
      <c r="E141" s="224" t="s">
        <v>341</v>
      </c>
      <c r="F141" s="225" t="s">
        <v>342</v>
      </c>
      <c r="G141" s="226" t="s">
        <v>255</v>
      </c>
      <c r="H141" s="227">
        <v>2</v>
      </c>
      <c r="I141" s="228"/>
      <c r="J141" s="229">
        <f>ROUND(I141*H141,2)</f>
        <v>0</v>
      </c>
      <c r="K141" s="225" t="s">
        <v>323</v>
      </c>
      <c r="L141" s="230"/>
      <c r="M141" s="231" t="s">
        <v>1</v>
      </c>
      <c r="N141" s="232" t="s">
        <v>51</v>
      </c>
      <c r="O141" s="69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7" t="s">
        <v>315</v>
      </c>
      <c r="AT141" s="217" t="s">
        <v>195</v>
      </c>
      <c r="AU141" s="217" t="s">
        <v>21</v>
      </c>
      <c r="AY141" s="14" t="s">
        <v>176</v>
      </c>
      <c r="BE141" s="112">
        <f>IF(N141="základní",J141,0)</f>
        <v>0</v>
      </c>
      <c r="BF141" s="112">
        <f>IF(N141="snížená",J141,0)</f>
        <v>0</v>
      </c>
      <c r="BG141" s="112">
        <f>IF(N141="zákl. přenesená",J141,0)</f>
        <v>0</v>
      </c>
      <c r="BH141" s="112">
        <f>IF(N141="sníž. přenesená",J141,0)</f>
        <v>0</v>
      </c>
      <c r="BI141" s="112">
        <f>IF(N141="nulová",J141,0)</f>
        <v>0</v>
      </c>
      <c r="BJ141" s="14" t="s">
        <v>21</v>
      </c>
      <c r="BK141" s="112">
        <f>ROUND(I141*H141,2)</f>
        <v>0</v>
      </c>
      <c r="BL141" s="14" t="s">
        <v>315</v>
      </c>
      <c r="BM141" s="217" t="s">
        <v>502</v>
      </c>
    </row>
    <row r="142" spans="1:65" s="2" customFormat="1" ht="19.5">
      <c r="A142" s="32"/>
      <c r="B142" s="33"/>
      <c r="C142" s="34"/>
      <c r="D142" s="218" t="s">
        <v>185</v>
      </c>
      <c r="E142" s="34"/>
      <c r="F142" s="219" t="s">
        <v>342</v>
      </c>
      <c r="G142" s="34"/>
      <c r="H142" s="34"/>
      <c r="I142" s="176"/>
      <c r="J142" s="34"/>
      <c r="K142" s="34"/>
      <c r="L142" s="35"/>
      <c r="M142" s="220"/>
      <c r="N142" s="22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4" t="s">
        <v>185</v>
      </c>
      <c r="AU142" s="14" t="s">
        <v>21</v>
      </c>
    </row>
    <row r="143" spans="1:65" s="2" customFormat="1" ht="24.2" customHeight="1">
      <c r="A143" s="32"/>
      <c r="B143" s="33"/>
      <c r="C143" s="206" t="s">
        <v>213</v>
      </c>
      <c r="D143" s="206" t="s">
        <v>178</v>
      </c>
      <c r="E143" s="207" t="s">
        <v>344</v>
      </c>
      <c r="F143" s="208" t="s">
        <v>345</v>
      </c>
      <c r="G143" s="209" t="s">
        <v>191</v>
      </c>
      <c r="H143" s="210">
        <v>790</v>
      </c>
      <c r="I143" s="211"/>
      <c r="J143" s="212">
        <f>ROUND(I143*H143,2)</f>
        <v>0</v>
      </c>
      <c r="K143" s="208" t="s">
        <v>323</v>
      </c>
      <c r="L143" s="35"/>
      <c r="M143" s="213" t="s">
        <v>1</v>
      </c>
      <c r="N143" s="214" t="s">
        <v>51</v>
      </c>
      <c r="O143" s="69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7" t="s">
        <v>338</v>
      </c>
      <c r="AT143" s="217" t="s">
        <v>178</v>
      </c>
      <c r="AU143" s="217" t="s">
        <v>21</v>
      </c>
      <c r="AY143" s="14" t="s">
        <v>176</v>
      </c>
      <c r="BE143" s="112">
        <f>IF(N143="základní",J143,0)</f>
        <v>0</v>
      </c>
      <c r="BF143" s="112">
        <f>IF(N143="snížená",J143,0)</f>
        <v>0</v>
      </c>
      <c r="BG143" s="112">
        <f>IF(N143="zákl. přenesená",J143,0)</f>
        <v>0</v>
      </c>
      <c r="BH143" s="112">
        <f>IF(N143="sníž. přenesená",J143,0)</f>
        <v>0</v>
      </c>
      <c r="BI143" s="112">
        <f>IF(N143="nulová",J143,0)</f>
        <v>0</v>
      </c>
      <c r="BJ143" s="14" t="s">
        <v>21</v>
      </c>
      <c r="BK143" s="112">
        <f>ROUND(I143*H143,2)</f>
        <v>0</v>
      </c>
      <c r="BL143" s="14" t="s">
        <v>338</v>
      </c>
      <c r="BM143" s="217" t="s">
        <v>503</v>
      </c>
    </row>
    <row r="144" spans="1:65" s="2" customFormat="1" ht="19.5">
      <c r="A144" s="32"/>
      <c r="B144" s="33"/>
      <c r="C144" s="34"/>
      <c r="D144" s="218" t="s">
        <v>185</v>
      </c>
      <c r="E144" s="34"/>
      <c r="F144" s="219" t="s">
        <v>347</v>
      </c>
      <c r="G144" s="34"/>
      <c r="H144" s="34"/>
      <c r="I144" s="176"/>
      <c r="J144" s="34"/>
      <c r="K144" s="34"/>
      <c r="L144" s="35"/>
      <c r="M144" s="220"/>
      <c r="N144" s="221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4" t="s">
        <v>185</v>
      </c>
      <c r="AU144" s="14" t="s">
        <v>21</v>
      </c>
    </row>
    <row r="145" spans="1:65" s="2" customFormat="1" ht="24.2" customHeight="1">
      <c r="A145" s="32"/>
      <c r="B145" s="33"/>
      <c r="C145" s="223" t="s">
        <v>218</v>
      </c>
      <c r="D145" s="223" t="s">
        <v>195</v>
      </c>
      <c r="E145" s="224" t="s">
        <v>348</v>
      </c>
      <c r="F145" s="225" t="s">
        <v>349</v>
      </c>
      <c r="G145" s="226" t="s">
        <v>191</v>
      </c>
      <c r="H145" s="227">
        <v>790</v>
      </c>
      <c r="I145" s="228"/>
      <c r="J145" s="229">
        <f>ROUND(I145*H145,2)</f>
        <v>0</v>
      </c>
      <c r="K145" s="225" t="s">
        <v>323</v>
      </c>
      <c r="L145" s="230"/>
      <c r="M145" s="231" t="s">
        <v>1</v>
      </c>
      <c r="N145" s="232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315</v>
      </c>
      <c r="AT145" s="217" t="s">
        <v>195</v>
      </c>
      <c r="AU145" s="217" t="s">
        <v>21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315</v>
      </c>
      <c r="BM145" s="217" t="s">
        <v>504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349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21</v>
      </c>
    </row>
    <row r="147" spans="1:65" s="2" customFormat="1" ht="24.2" customHeight="1">
      <c r="A147" s="32"/>
      <c r="B147" s="33"/>
      <c r="C147" s="206" t="s">
        <v>198</v>
      </c>
      <c r="D147" s="206" t="s">
        <v>178</v>
      </c>
      <c r="E147" s="207" t="s">
        <v>351</v>
      </c>
      <c r="F147" s="208" t="s">
        <v>352</v>
      </c>
      <c r="G147" s="209" t="s">
        <v>255</v>
      </c>
      <c r="H147" s="210">
        <v>3</v>
      </c>
      <c r="I147" s="211"/>
      <c r="J147" s="212">
        <f>ROUND(I147*H147,2)</f>
        <v>0</v>
      </c>
      <c r="K147" s="208" t="s">
        <v>323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338</v>
      </c>
      <c r="AT147" s="217" t="s">
        <v>178</v>
      </c>
      <c r="AU147" s="217" t="s">
        <v>21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338</v>
      </c>
      <c r="BM147" s="217" t="s">
        <v>505</v>
      </c>
    </row>
    <row r="148" spans="1:65" s="2" customFormat="1" ht="19.5">
      <c r="A148" s="32"/>
      <c r="B148" s="33"/>
      <c r="C148" s="34"/>
      <c r="D148" s="218" t="s">
        <v>185</v>
      </c>
      <c r="E148" s="34"/>
      <c r="F148" s="219" t="s">
        <v>354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21</v>
      </c>
    </row>
    <row r="149" spans="1:65" s="2" customFormat="1" ht="37.9" customHeight="1">
      <c r="A149" s="32"/>
      <c r="B149" s="33"/>
      <c r="C149" s="223" t="s">
        <v>227</v>
      </c>
      <c r="D149" s="223" t="s">
        <v>195</v>
      </c>
      <c r="E149" s="224" t="s">
        <v>355</v>
      </c>
      <c r="F149" s="225" t="s">
        <v>356</v>
      </c>
      <c r="G149" s="226" t="s">
        <v>255</v>
      </c>
      <c r="H149" s="227">
        <v>3</v>
      </c>
      <c r="I149" s="228"/>
      <c r="J149" s="229">
        <f>ROUND(I149*H149,2)</f>
        <v>0</v>
      </c>
      <c r="K149" s="225" t="s">
        <v>323</v>
      </c>
      <c r="L149" s="230"/>
      <c r="M149" s="231" t="s">
        <v>1</v>
      </c>
      <c r="N149" s="232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315</v>
      </c>
      <c r="AT149" s="217" t="s">
        <v>195</v>
      </c>
      <c r="AU149" s="217" t="s">
        <v>21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315</v>
      </c>
      <c r="BM149" s="217" t="s">
        <v>506</v>
      </c>
    </row>
    <row r="150" spans="1:65" s="2" customFormat="1" ht="29.25">
      <c r="A150" s="32"/>
      <c r="B150" s="33"/>
      <c r="C150" s="34"/>
      <c r="D150" s="218" t="s">
        <v>185</v>
      </c>
      <c r="E150" s="34"/>
      <c r="F150" s="219" t="s">
        <v>356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21</v>
      </c>
    </row>
    <row r="151" spans="1:65" s="2" customFormat="1" ht="24.2" customHeight="1">
      <c r="A151" s="32"/>
      <c r="B151" s="33"/>
      <c r="C151" s="206" t="s">
        <v>26</v>
      </c>
      <c r="D151" s="206" t="s">
        <v>178</v>
      </c>
      <c r="E151" s="207" t="s">
        <v>358</v>
      </c>
      <c r="F151" s="208" t="s">
        <v>359</v>
      </c>
      <c r="G151" s="209" t="s">
        <v>255</v>
      </c>
      <c r="H151" s="210">
        <v>2</v>
      </c>
      <c r="I151" s="211"/>
      <c r="J151" s="212">
        <f>ROUND(I151*H151,2)</f>
        <v>0</v>
      </c>
      <c r="K151" s="208" t="s">
        <v>323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338</v>
      </c>
      <c r="AT151" s="217" t="s">
        <v>178</v>
      </c>
      <c r="AU151" s="217" t="s">
        <v>21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338</v>
      </c>
      <c r="BM151" s="217" t="s">
        <v>507</v>
      </c>
    </row>
    <row r="152" spans="1:65" s="2" customFormat="1" ht="19.5">
      <c r="A152" s="32"/>
      <c r="B152" s="33"/>
      <c r="C152" s="34"/>
      <c r="D152" s="218" t="s">
        <v>185</v>
      </c>
      <c r="E152" s="34"/>
      <c r="F152" s="219" t="s">
        <v>361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21</v>
      </c>
    </row>
    <row r="153" spans="1:65" s="2" customFormat="1" ht="37.9" customHeight="1">
      <c r="A153" s="32"/>
      <c r="B153" s="33"/>
      <c r="C153" s="223" t="s">
        <v>241</v>
      </c>
      <c r="D153" s="223" t="s">
        <v>195</v>
      </c>
      <c r="E153" s="224" t="s">
        <v>362</v>
      </c>
      <c r="F153" s="225" t="s">
        <v>363</v>
      </c>
      <c r="G153" s="226" t="s">
        <v>255</v>
      </c>
      <c r="H153" s="227">
        <v>2</v>
      </c>
      <c r="I153" s="228"/>
      <c r="J153" s="229">
        <f>ROUND(I153*H153,2)</f>
        <v>0</v>
      </c>
      <c r="K153" s="225" t="s">
        <v>323</v>
      </c>
      <c r="L153" s="230"/>
      <c r="M153" s="231" t="s">
        <v>1</v>
      </c>
      <c r="N153" s="232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315</v>
      </c>
      <c r="AT153" s="217" t="s">
        <v>195</v>
      </c>
      <c r="AU153" s="217" t="s">
        <v>21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315</v>
      </c>
      <c r="BM153" s="217" t="s">
        <v>508</v>
      </c>
    </row>
    <row r="154" spans="1:65" s="2" customFormat="1" ht="29.25">
      <c r="A154" s="32"/>
      <c r="B154" s="33"/>
      <c r="C154" s="34"/>
      <c r="D154" s="218" t="s">
        <v>185</v>
      </c>
      <c r="E154" s="34"/>
      <c r="F154" s="219" t="s">
        <v>363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21</v>
      </c>
    </row>
    <row r="155" spans="1:65" s="2" customFormat="1" ht="24.2" customHeight="1">
      <c r="A155" s="32"/>
      <c r="B155" s="33"/>
      <c r="C155" s="206" t="s">
        <v>247</v>
      </c>
      <c r="D155" s="206" t="s">
        <v>178</v>
      </c>
      <c r="E155" s="207" t="s">
        <v>365</v>
      </c>
      <c r="F155" s="208" t="s">
        <v>366</v>
      </c>
      <c r="G155" s="209" t="s">
        <v>191</v>
      </c>
      <c r="H155" s="210">
        <v>12</v>
      </c>
      <c r="I155" s="211"/>
      <c r="J155" s="212">
        <f>ROUND(I155*H155,2)</f>
        <v>0</v>
      </c>
      <c r="K155" s="208" t="s">
        <v>323</v>
      </c>
      <c r="L155" s="35"/>
      <c r="M155" s="213" t="s">
        <v>1</v>
      </c>
      <c r="N155" s="214" t="s">
        <v>51</v>
      </c>
      <c r="O155" s="69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7" t="s">
        <v>338</v>
      </c>
      <c r="AT155" s="217" t="s">
        <v>178</v>
      </c>
      <c r="AU155" s="217" t="s">
        <v>21</v>
      </c>
      <c r="AY155" s="14" t="s">
        <v>176</v>
      </c>
      <c r="BE155" s="112">
        <f>IF(N155="základní",J155,0)</f>
        <v>0</v>
      </c>
      <c r="BF155" s="112">
        <f>IF(N155="snížená",J155,0)</f>
        <v>0</v>
      </c>
      <c r="BG155" s="112">
        <f>IF(N155="zákl. přenesená",J155,0)</f>
        <v>0</v>
      </c>
      <c r="BH155" s="112">
        <f>IF(N155="sníž. přenesená",J155,0)</f>
        <v>0</v>
      </c>
      <c r="BI155" s="112">
        <f>IF(N155="nulová",J155,0)</f>
        <v>0</v>
      </c>
      <c r="BJ155" s="14" t="s">
        <v>21</v>
      </c>
      <c r="BK155" s="112">
        <f>ROUND(I155*H155,2)</f>
        <v>0</v>
      </c>
      <c r="BL155" s="14" t="s">
        <v>338</v>
      </c>
      <c r="BM155" s="217" t="s">
        <v>509</v>
      </c>
    </row>
    <row r="156" spans="1:65" s="2" customFormat="1" ht="19.5">
      <c r="A156" s="32"/>
      <c r="B156" s="33"/>
      <c r="C156" s="34"/>
      <c r="D156" s="218" t="s">
        <v>185</v>
      </c>
      <c r="E156" s="34"/>
      <c r="F156" s="219" t="s">
        <v>366</v>
      </c>
      <c r="G156" s="34"/>
      <c r="H156" s="34"/>
      <c r="I156" s="176"/>
      <c r="J156" s="34"/>
      <c r="K156" s="34"/>
      <c r="L156" s="35"/>
      <c r="M156" s="220"/>
      <c r="N156" s="22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4" t="s">
        <v>185</v>
      </c>
      <c r="AU156" s="14" t="s">
        <v>21</v>
      </c>
    </row>
    <row r="157" spans="1:65" s="2" customFormat="1" ht="24.2" customHeight="1">
      <c r="A157" s="32"/>
      <c r="B157" s="33"/>
      <c r="C157" s="206" t="s">
        <v>252</v>
      </c>
      <c r="D157" s="206" t="s">
        <v>178</v>
      </c>
      <c r="E157" s="207" t="s">
        <v>368</v>
      </c>
      <c r="F157" s="208" t="s">
        <v>369</v>
      </c>
      <c r="G157" s="209" t="s">
        <v>191</v>
      </c>
      <c r="H157" s="210">
        <v>12</v>
      </c>
      <c r="I157" s="211"/>
      <c r="J157" s="212">
        <f>ROUND(I157*H157,2)</f>
        <v>0</v>
      </c>
      <c r="K157" s="208" t="s">
        <v>323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338</v>
      </c>
      <c r="AT157" s="217" t="s">
        <v>178</v>
      </c>
      <c r="AU157" s="217" t="s">
        <v>21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338</v>
      </c>
      <c r="BM157" s="217" t="s">
        <v>510</v>
      </c>
    </row>
    <row r="158" spans="1:65" s="2" customFormat="1" ht="11.25">
      <c r="A158" s="32"/>
      <c r="B158" s="33"/>
      <c r="C158" s="34"/>
      <c r="D158" s="218" t="s">
        <v>185</v>
      </c>
      <c r="E158" s="34"/>
      <c r="F158" s="219" t="s">
        <v>369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21</v>
      </c>
    </row>
    <row r="159" spans="1:65" s="2" customFormat="1" ht="24.2" customHeight="1">
      <c r="A159" s="32"/>
      <c r="B159" s="33"/>
      <c r="C159" s="206" t="s">
        <v>258</v>
      </c>
      <c r="D159" s="206" t="s">
        <v>178</v>
      </c>
      <c r="E159" s="207" t="s">
        <v>371</v>
      </c>
      <c r="F159" s="208" t="s">
        <v>372</v>
      </c>
      <c r="G159" s="209" t="s">
        <v>255</v>
      </c>
      <c r="H159" s="210">
        <v>10</v>
      </c>
      <c r="I159" s="211"/>
      <c r="J159" s="212">
        <f>ROUND(I159*H159,2)</f>
        <v>0</v>
      </c>
      <c r="K159" s="208" t="s">
        <v>323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338</v>
      </c>
      <c r="AT159" s="217" t="s">
        <v>178</v>
      </c>
      <c r="AU159" s="217" t="s">
        <v>21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338</v>
      </c>
      <c r="BM159" s="217" t="s">
        <v>511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372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21</v>
      </c>
    </row>
    <row r="161" spans="1:65" s="2" customFormat="1" ht="24.2" customHeight="1">
      <c r="A161" s="32"/>
      <c r="B161" s="33"/>
      <c r="C161" s="206" t="s">
        <v>8</v>
      </c>
      <c r="D161" s="206" t="s">
        <v>178</v>
      </c>
      <c r="E161" s="207" t="s">
        <v>374</v>
      </c>
      <c r="F161" s="208" t="s">
        <v>375</v>
      </c>
      <c r="G161" s="209" t="s">
        <v>255</v>
      </c>
      <c r="H161" s="210">
        <v>10</v>
      </c>
      <c r="I161" s="211"/>
      <c r="J161" s="212">
        <f>ROUND(I161*H161,2)</f>
        <v>0</v>
      </c>
      <c r="K161" s="208" t="s">
        <v>323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338</v>
      </c>
      <c r="AT161" s="217" t="s">
        <v>178</v>
      </c>
      <c r="AU161" s="217" t="s">
        <v>21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338</v>
      </c>
      <c r="BM161" s="217" t="s">
        <v>512</v>
      </c>
    </row>
    <row r="162" spans="1:65" s="2" customFormat="1" ht="29.25">
      <c r="A162" s="32"/>
      <c r="B162" s="33"/>
      <c r="C162" s="34"/>
      <c r="D162" s="218" t="s">
        <v>185</v>
      </c>
      <c r="E162" s="34"/>
      <c r="F162" s="219" t="s">
        <v>377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21</v>
      </c>
    </row>
    <row r="163" spans="1:65" s="2" customFormat="1" ht="24.2" customHeight="1">
      <c r="A163" s="32"/>
      <c r="B163" s="33"/>
      <c r="C163" s="206" t="s">
        <v>267</v>
      </c>
      <c r="D163" s="206" t="s">
        <v>178</v>
      </c>
      <c r="E163" s="207" t="s">
        <v>378</v>
      </c>
      <c r="F163" s="208" t="s">
        <v>379</v>
      </c>
      <c r="G163" s="209" t="s">
        <v>191</v>
      </c>
      <c r="H163" s="210">
        <v>42</v>
      </c>
      <c r="I163" s="211"/>
      <c r="J163" s="212">
        <f>ROUND(I163*H163,2)</f>
        <v>0</v>
      </c>
      <c r="K163" s="208" t="s">
        <v>323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338</v>
      </c>
      <c r="AT163" s="217" t="s">
        <v>178</v>
      </c>
      <c r="AU163" s="217" t="s">
        <v>21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338</v>
      </c>
      <c r="BM163" s="217" t="s">
        <v>513</v>
      </c>
    </row>
    <row r="164" spans="1:65" s="2" customFormat="1" ht="19.5">
      <c r="A164" s="32"/>
      <c r="B164" s="33"/>
      <c r="C164" s="34"/>
      <c r="D164" s="218" t="s">
        <v>185</v>
      </c>
      <c r="E164" s="34"/>
      <c r="F164" s="219" t="s">
        <v>379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21</v>
      </c>
    </row>
    <row r="165" spans="1:65" s="2" customFormat="1" ht="37.9" customHeight="1">
      <c r="A165" s="32"/>
      <c r="B165" s="33"/>
      <c r="C165" s="206" t="s">
        <v>272</v>
      </c>
      <c r="D165" s="206" t="s">
        <v>178</v>
      </c>
      <c r="E165" s="207" t="s">
        <v>381</v>
      </c>
      <c r="F165" s="208" t="s">
        <v>382</v>
      </c>
      <c r="G165" s="209" t="s">
        <v>255</v>
      </c>
      <c r="H165" s="210">
        <v>1</v>
      </c>
      <c r="I165" s="211"/>
      <c r="J165" s="212">
        <f>ROUND(I165*H165,2)</f>
        <v>0</v>
      </c>
      <c r="K165" s="208" t="s">
        <v>323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338</v>
      </c>
      <c r="AT165" s="217" t="s">
        <v>178</v>
      </c>
      <c r="AU165" s="217" t="s">
        <v>21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338</v>
      </c>
      <c r="BM165" s="217" t="s">
        <v>514</v>
      </c>
    </row>
    <row r="166" spans="1:65" s="2" customFormat="1" ht="58.5">
      <c r="A166" s="32"/>
      <c r="B166" s="33"/>
      <c r="C166" s="34"/>
      <c r="D166" s="218" t="s">
        <v>185</v>
      </c>
      <c r="E166" s="34"/>
      <c r="F166" s="219" t="s">
        <v>384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21</v>
      </c>
    </row>
    <row r="167" spans="1:65" s="2" customFormat="1" ht="24.2" customHeight="1">
      <c r="A167" s="32"/>
      <c r="B167" s="33"/>
      <c r="C167" s="206" t="s">
        <v>277</v>
      </c>
      <c r="D167" s="206" t="s">
        <v>178</v>
      </c>
      <c r="E167" s="207" t="s">
        <v>385</v>
      </c>
      <c r="F167" s="208" t="s">
        <v>386</v>
      </c>
      <c r="G167" s="209" t="s">
        <v>255</v>
      </c>
      <c r="H167" s="210">
        <v>4</v>
      </c>
      <c r="I167" s="211"/>
      <c r="J167" s="212">
        <f>ROUND(I167*H167,2)</f>
        <v>0</v>
      </c>
      <c r="K167" s="208" t="s">
        <v>323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338</v>
      </c>
      <c r="AT167" s="217" t="s">
        <v>178</v>
      </c>
      <c r="AU167" s="217" t="s">
        <v>21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338</v>
      </c>
      <c r="BM167" s="217" t="s">
        <v>515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386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21</v>
      </c>
    </row>
    <row r="169" spans="1:65" s="2" customFormat="1" ht="49.15" customHeight="1">
      <c r="A169" s="32"/>
      <c r="B169" s="33"/>
      <c r="C169" s="206" t="s">
        <v>282</v>
      </c>
      <c r="D169" s="206" t="s">
        <v>178</v>
      </c>
      <c r="E169" s="207" t="s">
        <v>388</v>
      </c>
      <c r="F169" s="208" t="s">
        <v>389</v>
      </c>
      <c r="G169" s="209" t="s">
        <v>255</v>
      </c>
      <c r="H169" s="210">
        <v>1</v>
      </c>
      <c r="I169" s="211"/>
      <c r="J169" s="212">
        <f>ROUND(I169*H169,2)</f>
        <v>0</v>
      </c>
      <c r="K169" s="208" t="s">
        <v>323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338</v>
      </c>
      <c r="AT169" s="217" t="s">
        <v>178</v>
      </c>
      <c r="AU169" s="217" t="s">
        <v>21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338</v>
      </c>
      <c r="BM169" s="217" t="s">
        <v>516</v>
      </c>
    </row>
    <row r="170" spans="1:65" s="2" customFormat="1" ht="68.25">
      <c r="A170" s="32"/>
      <c r="B170" s="33"/>
      <c r="C170" s="34"/>
      <c r="D170" s="218" t="s">
        <v>185</v>
      </c>
      <c r="E170" s="34"/>
      <c r="F170" s="219" t="s">
        <v>391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21</v>
      </c>
    </row>
    <row r="171" spans="1:65" s="2" customFormat="1" ht="49.15" customHeight="1">
      <c r="A171" s="32"/>
      <c r="B171" s="33"/>
      <c r="C171" s="206" t="s">
        <v>287</v>
      </c>
      <c r="D171" s="206" t="s">
        <v>178</v>
      </c>
      <c r="E171" s="207" t="s">
        <v>392</v>
      </c>
      <c r="F171" s="208" t="s">
        <v>393</v>
      </c>
      <c r="G171" s="209" t="s">
        <v>255</v>
      </c>
      <c r="H171" s="210">
        <v>4</v>
      </c>
      <c r="I171" s="211"/>
      <c r="J171" s="212">
        <f>ROUND(I171*H171,2)</f>
        <v>0</v>
      </c>
      <c r="K171" s="208" t="s">
        <v>323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338</v>
      </c>
      <c r="AT171" s="217" t="s">
        <v>178</v>
      </c>
      <c r="AU171" s="217" t="s">
        <v>21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338</v>
      </c>
      <c r="BM171" s="217" t="s">
        <v>517</v>
      </c>
    </row>
    <row r="172" spans="1:65" s="2" customFormat="1" ht="29.25">
      <c r="A172" s="32"/>
      <c r="B172" s="33"/>
      <c r="C172" s="34"/>
      <c r="D172" s="218" t="s">
        <v>185</v>
      </c>
      <c r="E172" s="34"/>
      <c r="F172" s="219" t="s">
        <v>393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21</v>
      </c>
    </row>
    <row r="173" spans="1:65" s="2" customFormat="1" ht="24.2" customHeight="1">
      <c r="A173" s="32"/>
      <c r="B173" s="33"/>
      <c r="C173" s="206" t="s">
        <v>7</v>
      </c>
      <c r="D173" s="206" t="s">
        <v>178</v>
      </c>
      <c r="E173" s="207" t="s">
        <v>396</v>
      </c>
      <c r="F173" s="208" t="s">
        <v>397</v>
      </c>
      <c r="G173" s="209" t="s">
        <v>255</v>
      </c>
      <c r="H173" s="210">
        <v>1</v>
      </c>
      <c r="I173" s="211"/>
      <c r="J173" s="212">
        <f>ROUND(I173*H173,2)</f>
        <v>0</v>
      </c>
      <c r="K173" s="208" t="s">
        <v>323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183</v>
      </c>
      <c r="AT173" s="217" t="s">
        <v>178</v>
      </c>
      <c r="AU173" s="217" t="s">
        <v>21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183</v>
      </c>
      <c r="BM173" s="217" t="s">
        <v>518</v>
      </c>
    </row>
    <row r="174" spans="1:65" s="2" customFormat="1" ht="29.25">
      <c r="A174" s="32"/>
      <c r="B174" s="33"/>
      <c r="C174" s="34"/>
      <c r="D174" s="218" t="s">
        <v>185</v>
      </c>
      <c r="E174" s="34"/>
      <c r="F174" s="219" t="s">
        <v>399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21</v>
      </c>
    </row>
    <row r="175" spans="1:65" s="2" customFormat="1" ht="24.2" customHeight="1">
      <c r="A175" s="32"/>
      <c r="B175" s="33"/>
      <c r="C175" s="206" t="s">
        <v>296</v>
      </c>
      <c r="D175" s="206" t="s">
        <v>178</v>
      </c>
      <c r="E175" s="207" t="s">
        <v>400</v>
      </c>
      <c r="F175" s="208" t="s">
        <v>401</v>
      </c>
      <c r="G175" s="209" t="s">
        <v>255</v>
      </c>
      <c r="H175" s="210">
        <v>50</v>
      </c>
      <c r="I175" s="211"/>
      <c r="J175" s="212">
        <f>ROUND(I175*H175,2)</f>
        <v>0</v>
      </c>
      <c r="K175" s="208" t="s">
        <v>323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183</v>
      </c>
      <c r="AT175" s="217" t="s">
        <v>178</v>
      </c>
      <c r="AU175" s="217" t="s">
        <v>21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183</v>
      </c>
      <c r="BM175" s="217" t="s">
        <v>519</v>
      </c>
    </row>
    <row r="176" spans="1:65" s="2" customFormat="1" ht="19.5">
      <c r="A176" s="32"/>
      <c r="B176" s="33"/>
      <c r="C176" s="34"/>
      <c r="D176" s="218" t="s">
        <v>185</v>
      </c>
      <c r="E176" s="34"/>
      <c r="F176" s="219" t="s">
        <v>403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21</v>
      </c>
    </row>
    <row r="177" spans="1:65" s="2" customFormat="1" ht="24.2" customHeight="1">
      <c r="A177" s="32"/>
      <c r="B177" s="33"/>
      <c r="C177" s="206" t="s">
        <v>301</v>
      </c>
      <c r="D177" s="206" t="s">
        <v>178</v>
      </c>
      <c r="E177" s="207" t="s">
        <v>404</v>
      </c>
      <c r="F177" s="208" t="s">
        <v>405</v>
      </c>
      <c r="G177" s="209" t="s">
        <v>406</v>
      </c>
      <c r="H177" s="210">
        <v>12</v>
      </c>
      <c r="I177" s="211"/>
      <c r="J177" s="212">
        <f>ROUND(I177*H177,2)</f>
        <v>0</v>
      </c>
      <c r="K177" s="208" t="s">
        <v>323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338</v>
      </c>
      <c r="AT177" s="217" t="s">
        <v>178</v>
      </c>
      <c r="AU177" s="217" t="s">
        <v>21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338</v>
      </c>
      <c r="BM177" s="217" t="s">
        <v>520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408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21</v>
      </c>
    </row>
    <row r="179" spans="1:65" s="2" customFormat="1" ht="24.2" customHeight="1">
      <c r="A179" s="32"/>
      <c r="B179" s="33"/>
      <c r="C179" s="206" t="s">
        <v>306</v>
      </c>
      <c r="D179" s="206" t="s">
        <v>178</v>
      </c>
      <c r="E179" s="207" t="s">
        <v>409</v>
      </c>
      <c r="F179" s="208" t="s">
        <v>410</v>
      </c>
      <c r="G179" s="209" t="s">
        <v>406</v>
      </c>
      <c r="H179" s="210">
        <v>8</v>
      </c>
      <c r="I179" s="211"/>
      <c r="J179" s="212">
        <f>ROUND(I179*H179,2)</f>
        <v>0</v>
      </c>
      <c r="K179" s="208" t="s">
        <v>323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338</v>
      </c>
      <c r="AT179" s="217" t="s">
        <v>178</v>
      </c>
      <c r="AU179" s="217" t="s">
        <v>21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338</v>
      </c>
      <c r="BM179" s="217" t="s">
        <v>521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412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21</v>
      </c>
    </row>
    <row r="181" spans="1:65" s="2" customFormat="1" ht="24.2" customHeight="1">
      <c r="A181" s="32"/>
      <c r="B181" s="33"/>
      <c r="C181" s="206" t="s">
        <v>311</v>
      </c>
      <c r="D181" s="206" t="s">
        <v>178</v>
      </c>
      <c r="E181" s="207" t="s">
        <v>414</v>
      </c>
      <c r="F181" s="208" t="s">
        <v>415</v>
      </c>
      <c r="G181" s="209" t="s">
        <v>406</v>
      </c>
      <c r="H181" s="210">
        <v>8</v>
      </c>
      <c r="I181" s="211"/>
      <c r="J181" s="212">
        <f>ROUND(I181*H181,2)</f>
        <v>0</v>
      </c>
      <c r="K181" s="208" t="s">
        <v>323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338</v>
      </c>
      <c r="AT181" s="217" t="s">
        <v>178</v>
      </c>
      <c r="AU181" s="217" t="s">
        <v>21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338</v>
      </c>
      <c r="BM181" s="217" t="s">
        <v>522</v>
      </c>
    </row>
    <row r="182" spans="1:65" s="2" customFormat="1" ht="29.25">
      <c r="A182" s="32"/>
      <c r="B182" s="33"/>
      <c r="C182" s="34"/>
      <c r="D182" s="218" t="s">
        <v>185</v>
      </c>
      <c r="E182" s="34"/>
      <c r="F182" s="219" t="s">
        <v>417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21</v>
      </c>
    </row>
    <row r="183" spans="1:65" s="2" customFormat="1" ht="24.2" customHeight="1">
      <c r="A183" s="32"/>
      <c r="B183" s="33"/>
      <c r="C183" s="206" t="s">
        <v>413</v>
      </c>
      <c r="D183" s="206" t="s">
        <v>178</v>
      </c>
      <c r="E183" s="207" t="s">
        <v>419</v>
      </c>
      <c r="F183" s="208" t="s">
        <v>420</v>
      </c>
      <c r="G183" s="209" t="s">
        <v>191</v>
      </c>
      <c r="H183" s="210">
        <v>650</v>
      </c>
      <c r="I183" s="211"/>
      <c r="J183" s="212">
        <f>ROUND(I183*H183,2)</f>
        <v>0</v>
      </c>
      <c r="K183" s="208" t="s">
        <v>323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338</v>
      </c>
      <c r="AT183" s="217" t="s">
        <v>178</v>
      </c>
      <c r="AU183" s="217" t="s">
        <v>21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338</v>
      </c>
      <c r="BM183" s="217" t="s">
        <v>523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420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21</v>
      </c>
    </row>
    <row r="185" spans="1:65" s="2" customFormat="1" ht="37.9" customHeight="1">
      <c r="A185" s="32"/>
      <c r="B185" s="33"/>
      <c r="C185" s="223" t="s">
        <v>418</v>
      </c>
      <c r="D185" s="223" t="s">
        <v>195</v>
      </c>
      <c r="E185" s="224" t="s">
        <v>423</v>
      </c>
      <c r="F185" s="225" t="s">
        <v>424</v>
      </c>
      <c r="G185" s="226" t="s">
        <v>255</v>
      </c>
      <c r="H185" s="227">
        <v>650</v>
      </c>
      <c r="I185" s="228"/>
      <c r="J185" s="229">
        <f>ROUND(I185*H185,2)</f>
        <v>0</v>
      </c>
      <c r="K185" s="225" t="s">
        <v>323</v>
      </c>
      <c r="L185" s="230"/>
      <c r="M185" s="231" t="s">
        <v>1</v>
      </c>
      <c r="N185" s="232" t="s">
        <v>51</v>
      </c>
      <c r="O185" s="69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315</v>
      </c>
      <c r="AT185" s="217" t="s">
        <v>195</v>
      </c>
      <c r="AU185" s="217" t="s">
        <v>21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315</v>
      </c>
      <c r="BM185" s="217" t="s">
        <v>524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426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21</v>
      </c>
    </row>
    <row r="187" spans="1:65" s="2" customFormat="1" ht="37.9" customHeight="1">
      <c r="A187" s="32"/>
      <c r="B187" s="33"/>
      <c r="C187" s="223" t="s">
        <v>422</v>
      </c>
      <c r="D187" s="223" t="s">
        <v>195</v>
      </c>
      <c r="E187" s="224" t="s">
        <v>428</v>
      </c>
      <c r="F187" s="225" t="s">
        <v>429</v>
      </c>
      <c r="G187" s="226" t="s">
        <v>255</v>
      </c>
      <c r="H187" s="227">
        <v>1300</v>
      </c>
      <c r="I187" s="228"/>
      <c r="J187" s="229">
        <f>ROUND(I187*H187,2)</f>
        <v>0</v>
      </c>
      <c r="K187" s="225" t="s">
        <v>323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21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525</v>
      </c>
    </row>
    <row r="188" spans="1:65" s="2" customFormat="1" ht="19.5">
      <c r="A188" s="32"/>
      <c r="B188" s="33"/>
      <c r="C188" s="34"/>
      <c r="D188" s="218" t="s">
        <v>185</v>
      </c>
      <c r="E188" s="34"/>
      <c r="F188" s="219" t="s">
        <v>431</v>
      </c>
      <c r="G188" s="34"/>
      <c r="H188" s="34"/>
      <c r="I188" s="176"/>
      <c r="J188" s="34"/>
      <c r="K188" s="34"/>
      <c r="L188" s="35"/>
      <c r="M188" s="220"/>
      <c r="N188" s="221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21</v>
      </c>
    </row>
    <row r="189" spans="1:65" s="2" customFormat="1" ht="24.2" customHeight="1">
      <c r="A189" s="32"/>
      <c r="B189" s="33"/>
      <c r="C189" s="206" t="s">
        <v>427</v>
      </c>
      <c r="D189" s="206" t="s">
        <v>178</v>
      </c>
      <c r="E189" s="207" t="s">
        <v>433</v>
      </c>
      <c r="F189" s="208" t="s">
        <v>434</v>
      </c>
      <c r="G189" s="209" t="s">
        <v>191</v>
      </c>
      <c r="H189" s="210">
        <v>700</v>
      </c>
      <c r="I189" s="211"/>
      <c r="J189" s="212">
        <f>ROUND(I189*H189,2)</f>
        <v>0</v>
      </c>
      <c r="K189" s="208" t="s">
        <v>323</v>
      </c>
      <c r="L189" s="35"/>
      <c r="M189" s="213" t="s">
        <v>1</v>
      </c>
      <c r="N189" s="214" t="s">
        <v>51</v>
      </c>
      <c r="O189" s="69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7" t="s">
        <v>338</v>
      </c>
      <c r="AT189" s="217" t="s">
        <v>178</v>
      </c>
      <c r="AU189" s="217" t="s">
        <v>21</v>
      </c>
      <c r="AY189" s="14" t="s">
        <v>176</v>
      </c>
      <c r="BE189" s="112">
        <f>IF(N189="základní",J189,0)</f>
        <v>0</v>
      </c>
      <c r="BF189" s="112">
        <f>IF(N189="snížená",J189,0)</f>
        <v>0</v>
      </c>
      <c r="BG189" s="112">
        <f>IF(N189="zákl. přenesená",J189,0)</f>
        <v>0</v>
      </c>
      <c r="BH189" s="112">
        <f>IF(N189="sníž. přenesená",J189,0)</f>
        <v>0</v>
      </c>
      <c r="BI189" s="112">
        <f>IF(N189="nulová",J189,0)</f>
        <v>0</v>
      </c>
      <c r="BJ189" s="14" t="s">
        <v>21</v>
      </c>
      <c r="BK189" s="112">
        <f>ROUND(I189*H189,2)</f>
        <v>0</v>
      </c>
      <c r="BL189" s="14" t="s">
        <v>338</v>
      </c>
      <c r="BM189" s="217" t="s">
        <v>526</v>
      </c>
    </row>
    <row r="190" spans="1:65" s="2" customFormat="1" ht="11.25">
      <c r="A190" s="32"/>
      <c r="B190" s="33"/>
      <c r="C190" s="34"/>
      <c r="D190" s="218" t="s">
        <v>185</v>
      </c>
      <c r="E190" s="34"/>
      <c r="F190" s="219" t="s">
        <v>434</v>
      </c>
      <c r="G190" s="34"/>
      <c r="H190" s="34"/>
      <c r="I190" s="176"/>
      <c r="J190" s="34"/>
      <c r="K190" s="34"/>
      <c r="L190" s="35"/>
      <c r="M190" s="220"/>
      <c r="N190" s="221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4" t="s">
        <v>185</v>
      </c>
      <c r="AU190" s="14" t="s">
        <v>21</v>
      </c>
    </row>
    <row r="191" spans="1:65" s="2" customFormat="1" ht="24.2" customHeight="1">
      <c r="A191" s="32"/>
      <c r="B191" s="33"/>
      <c r="C191" s="223" t="s">
        <v>432</v>
      </c>
      <c r="D191" s="223" t="s">
        <v>195</v>
      </c>
      <c r="E191" s="224" t="s">
        <v>437</v>
      </c>
      <c r="F191" s="225" t="s">
        <v>438</v>
      </c>
      <c r="G191" s="226" t="s">
        <v>191</v>
      </c>
      <c r="H191" s="227">
        <v>700</v>
      </c>
      <c r="I191" s="228"/>
      <c r="J191" s="229">
        <f>ROUND(I191*H191,2)</f>
        <v>0</v>
      </c>
      <c r="K191" s="225" t="s">
        <v>323</v>
      </c>
      <c r="L191" s="230"/>
      <c r="M191" s="231" t="s">
        <v>1</v>
      </c>
      <c r="N191" s="232" t="s">
        <v>51</v>
      </c>
      <c r="O191" s="69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7" t="s">
        <v>315</v>
      </c>
      <c r="AT191" s="217" t="s">
        <v>195</v>
      </c>
      <c r="AU191" s="217" t="s">
        <v>21</v>
      </c>
      <c r="AY191" s="14" t="s">
        <v>176</v>
      </c>
      <c r="BE191" s="112">
        <f>IF(N191="základní",J191,0)</f>
        <v>0</v>
      </c>
      <c r="BF191" s="112">
        <f>IF(N191="snížená",J191,0)</f>
        <v>0</v>
      </c>
      <c r="BG191" s="112">
        <f>IF(N191="zákl. přenesená",J191,0)</f>
        <v>0</v>
      </c>
      <c r="BH191" s="112">
        <f>IF(N191="sníž. přenesená",J191,0)</f>
        <v>0</v>
      </c>
      <c r="BI191" s="112">
        <f>IF(N191="nulová",J191,0)</f>
        <v>0</v>
      </c>
      <c r="BJ191" s="14" t="s">
        <v>21</v>
      </c>
      <c r="BK191" s="112">
        <f>ROUND(I191*H191,2)</f>
        <v>0</v>
      </c>
      <c r="BL191" s="14" t="s">
        <v>315</v>
      </c>
      <c r="BM191" s="217" t="s">
        <v>527</v>
      </c>
    </row>
    <row r="192" spans="1:65" s="2" customFormat="1" ht="19.5">
      <c r="A192" s="32"/>
      <c r="B192" s="33"/>
      <c r="C192" s="34"/>
      <c r="D192" s="218" t="s">
        <v>185</v>
      </c>
      <c r="E192" s="34"/>
      <c r="F192" s="219" t="s">
        <v>440</v>
      </c>
      <c r="G192" s="34"/>
      <c r="H192" s="34"/>
      <c r="I192" s="176"/>
      <c r="J192" s="34"/>
      <c r="K192" s="34"/>
      <c r="L192" s="35"/>
      <c r="M192" s="220"/>
      <c r="N192" s="221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4" t="s">
        <v>185</v>
      </c>
      <c r="AU192" s="14" t="s">
        <v>21</v>
      </c>
    </row>
    <row r="193" spans="1:65" s="2" customFormat="1" ht="24.2" customHeight="1">
      <c r="A193" s="32"/>
      <c r="B193" s="33"/>
      <c r="C193" s="206" t="s">
        <v>436</v>
      </c>
      <c r="D193" s="206" t="s">
        <v>178</v>
      </c>
      <c r="E193" s="207" t="s">
        <v>442</v>
      </c>
      <c r="F193" s="208" t="s">
        <v>443</v>
      </c>
      <c r="G193" s="209" t="s">
        <v>255</v>
      </c>
      <c r="H193" s="210">
        <v>5</v>
      </c>
      <c r="I193" s="211"/>
      <c r="J193" s="212">
        <f>ROUND(I193*H193,2)</f>
        <v>0</v>
      </c>
      <c r="K193" s="208" t="s">
        <v>323</v>
      </c>
      <c r="L193" s="35"/>
      <c r="M193" s="213" t="s">
        <v>1</v>
      </c>
      <c r="N193" s="214" t="s">
        <v>51</v>
      </c>
      <c r="O193" s="69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7" t="s">
        <v>338</v>
      </c>
      <c r="AT193" s="217" t="s">
        <v>178</v>
      </c>
      <c r="AU193" s="217" t="s">
        <v>21</v>
      </c>
      <c r="AY193" s="14" t="s">
        <v>176</v>
      </c>
      <c r="BE193" s="112">
        <f>IF(N193="základní",J193,0)</f>
        <v>0</v>
      </c>
      <c r="BF193" s="112">
        <f>IF(N193="snížená",J193,0)</f>
        <v>0</v>
      </c>
      <c r="BG193" s="112">
        <f>IF(N193="zákl. přenesená",J193,0)</f>
        <v>0</v>
      </c>
      <c r="BH193" s="112">
        <f>IF(N193="sníž. přenesená",J193,0)</f>
        <v>0</v>
      </c>
      <c r="BI193" s="112">
        <f>IF(N193="nulová",J193,0)</f>
        <v>0</v>
      </c>
      <c r="BJ193" s="14" t="s">
        <v>21</v>
      </c>
      <c r="BK193" s="112">
        <f>ROUND(I193*H193,2)</f>
        <v>0</v>
      </c>
      <c r="BL193" s="14" t="s">
        <v>338</v>
      </c>
      <c r="BM193" s="217" t="s">
        <v>528</v>
      </c>
    </row>
    <row r="194" spans="1:65" s="2" customFormat="1" ht="19.5">
      <c r="A194" s="32"/>
      <c r="B194" s="33"/>
      <c r="C194" s="34"/>
      <c r="D194" s="218" t="s">
        <v>185</v>
      </c>
      <c r="E194" s="34"/>
      <c r="F194" s="219" t="s">
        <v>445</v>
      </c>
      <c r="G194" s="34"/>
      <c r="H194" s="34"/>
      <c r="I194" s="176"/>
      <c r="J194" s="34"/>
      <c r="K194" s="34"/>
      <c r="L194" s="35"/>
      <c r="M194" s="233"/>
      <c r="N194" s="234"/>
      <c r="O194" s="235"/>
      <c r="P194" s="235"/>
      <c r="Q194" s="235"/>
      <c r="R194" s="235"/>
      <c r="S194" s="235"/>
      <c r="T194" s="23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4" t="s">
        <v>185</v>
      </c>
      <c r="AU194" s="14" t="s">
        <v>21</v>
      </c>
    </row>
    <row r="195" spans="1:65" s="2" customFormat="1" ht="6.95" customHeight="1">
      <c r="A195" s="3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35"/>
      <c r="M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CL7sMOKsrZabw49cepiiYJXulyEaa/PrffEZyGAy0Lu+J7Iuca0A0Y2TsXPuwAzW5/cFTfYXKdJOb24Tsxi0iw==" saltValue="Te/eziGf12wPJrkPoXaUZx+1WNOHhKXCTqbWImH+cFNSDY8Sz8QXaVs1ORgS4eUyPGnOhE+gOky1+EyDp+Qm8g==" spinCount="100000" sheet="1" objects="1" scenarios="1" formatColumns="0" formatRows="0" autoFilter="0"/>
  <autoFilter ref="C128:K194" xr:uid="{00000000-0009-0000-0000-000005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110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>
      <c r="A9" s="32"/>
      <c r="B9" s="35"/>
      <c r="C9" s="32"/>
      <c r="D9" s="32"/>
      <c r="E9" s="286" t="s">
        <v>529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SUM(BE129:BE140)),  2)</f>
        <v>0</v>
      </c>
      <c r="G35" s="32"/>
      <c r="H35" s="32"/>
      <c r="I35" s="137">
        <v>0.21</v>
      </c>
      <c r="J35" s="136">
        <f>ROUND(((SUM(BE102:BE109) + SUM(BE129:BE140))*I35),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SUM(BF129:BF140)),  2)</f>
        <v>0</v>
      </c>
      <c r="G36" s="32"/>
      <c r="H36" s="32"/>
      <c r="I36" s="137">
        <v>0.15</v>
      </c>
      <c r="J36" s="136">
        <f>ROUND(((SUM(BF102:BF109) + SUM(BF129:BF140))*I36),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SUM(BG129:BG140)),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SUM(BH129:BH140)),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SUM(BI129:BI140)),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>
      <c r="A87" s="32"/>
      <c r="B87" s="33"/>
      <c r="C87" s="34"/>
      <c r="D87" s="34"/>
      <c r="E87" s="241" t="str">
        <f>E9</f>
        <v>SO 02.33 - Vedlejší rozpočtové náklady - úsek mezi TS 907 - TS 908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447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448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449</v>
      </c>
      <c r="E99" s="168"/>
      <c r="F99" s="168"/>
      <c r="G99" s="168"/>
      <c r="H99" s="168"/>
      <c r="I99" s="168"/>
      <c r="J99" s="169">
        <f>J138</f>
        <v>0</v>
      </c>
      <c r="K99" s="166"/>
      <c r="L99" s="170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75" customHeight="1">
      <c r="A121" s="32"/>
      <c r="B121" s="33"/>
      <c r="C121" s="34"/>
      <c r="D121" s="34"/>
      <c r="E121" s="241" t="str">
        <f>E9</f>
        <v>SO 02.33 - Vedlejší rozpočtové náklady - úsek mezi TS 907 - TS 908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</f>
        <v>0</v>
      </c>
      <c r="Q129" s="77"/>
      <c r="R129" s="187">
        <f>R130</f>
        <v>0</v>
      </c>
      <c r="S129" s="77"/>
      <c r="T129" s="188">
        <f>T130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154</v>
      </c>
      <c r="F130" s="193" t="s">
        <v>450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P131+P138</f>
        <v>0</v>
      </c>
      <c r="Q130" s="198"/>
      <c r="R130" s="199">
        <f>R131+R138</f>
        <v>0</v>
      </c>
      <c r="S130" s="198"/>
      <c r="T130" s="200">
        <f>T131+T138</f>
        <v>0</v>
      </c>
      <c r="AR130" s="201" t="s">
        <v>207</v>
      </c>
      <c r="AT130" s="202" t="s">
        <v>85</v>
      </c>
      <c r="AU130" s="202" t="s">
        <v>86</v>
      </c>
      <c r="AY130" s="201" t="s">
        <v>176</v>
      </c>
      <c r="BK130" s="203">
        <f>BK131+BK138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451</v>
      </c>
      <c r="F131" s="204" t="s">
        <v>452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0</v>
      </c>
      <c r="S131" s="198"/>
      <c r="T131" s="200">
        <f>SUM(T132:T137)</f>
        <v>0</v>
      </c>
      <c r="AR131" s="201" t="s">
        <v>207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14.45" customHeight="1">
      <c r="A132" s="32"/>
      <c r="B132" s="33"/>
      <c r="C132" s="206" t="s">
        <v>21</v>
      </c>
      <c r="D132" s="206" t="s">
        <v>178</v>
      </c>
      <c r="E132" s="207" t="s">
        <v>453</v>
      </c>
      <c r="F132" s="208" t="s">
        <v>454</v>
      </c>
      <c r="G132" s="209" t="s">
        <v>455</v>
      </c>
      <c r="H132" s="210">
        <v>1</v>
      </c>
      <c r="I132" s="211"/>
      <c r="J132" s="212">
        <f>ROUND(I132*H132,2)</f>
        <v>0</v>
      </c>
      <c r="K132" s="208" t="s">
        <v>182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456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456</v>
      </c>
      <c r="BM132" s="217" t="s">
        <v>530</v>
      </c>
    </row>
    <row r="133" spans="1:65" s="2" customFormat="1" ht="11.25">
      <c r="A133" s="32"/>
      <c r="B133" s="33"/>
      <c r="C133" s="34"/>
      <c r="D133" s="218" t="s">
        <v>185</v>
      </c>
      <c r="E133" s="34"/>
      <c r="F133" s="219" t="s">
        <v>454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14.45" customHeight="1">
      <c r="A134" s="32"/>
      <c r="B134" s="33"/>
      <c r="C134" s="206" t="s">
        <v>95</v>
      </c>
      <c r="D134" s="206" t="s">
        <v>178</v>
      </c>
      <c r="E134" s="207" t="s">
        <v>458</v>
      </c>
      <c r="F134" s="208" t="s">
        <v>459</v>
      </c>
      <c r="G134" s="209" t="s">
        <v>455</v>
      </c>
      <c r="H134" s="210">
        <v>1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456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456</v>
      </c>
      <c r="BM134" s="217" t="s">
        <v>531</v>
      </c>
    </row>
    <row r="135" spans="1:65" s="2" customFormat="1" ht="11.25">
      <c r="A135" s="32"/>
      <c r="B135" s="33"/>
      <c r="C135" s="34"/>
      <c r="D135" s="218" t="s">
        <v>185</v>
      </c>
      <c r="E135" s="34"/>
      <c r="F135" s="219" t="s">
        <v>459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14.45" customHeight="1">
      <c r="A136" s="32"/>
      <c r="B136" s="33"/>
      <c r="C136" s="206" t="s">
        <v>194</v>
      </c>
      <c r="D136" s="206" t="s">
        <v>178</v>
      </c>
      <c r="E136" s="207" t="s">
        <v>461</v>
      </c>
      <c r="F136" s="208" t="s">
        <v>462</v>
      </c>
      <c r="G136" s="209" t="s">
        <v>455</v>
      </c>
      <c r="H136" s="210">
        <v>1</v>
      </c>
      <c r="I136" s="211"/>
      <c r="J136" s="212">
        <f>ROUND(I136*H136,2)</f>
        <v>0</v>
      </c>
      <c r="K136" s="208" t="s">
        <v>182</v>
      </c>
      <c r="L136" s="35"/>
      <c r="M136" s="213" t="s">
        <v>1</v>
      </c>
      <c r="N136" s="214" t="s">
        <v>51</v>
      </c>
      <c r="O136" s="69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456</v>
      </c>
      <c r="AT136" s="217" t="s">
        <v>178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456</v>
      </c>
      <c r="BM136" s="217" t="s">
        <v>532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462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2.9" customHeight="1">
      <c r="B138" s="190"/>
      <c r="C138" s="191"/>
      <c r="D138" s="192" t="s">
        <v>85</v>
      </c>
      <c r="E138" s="204" t="s">
        <v>464</v>
      </c>
      <c r="F138" s="204" t="s">
        <v>465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SUM(P139:P140)</f>
        <v>0</v>
      </c>
      <c r="Q138" s="198"/>
      <c r="R138" s="199">
        <f>SUM(R139:R140)</f>
        <v>0</v>
      </c>
      <c r="S138" s="198"/>
      <c r="T138" s="200">
        <f>SUM(T139:T140)</f>
        <v>0</v>
      </c>
      <c r="AR138" s="201" t="s">
        <v>207</v>
      </c>
      <c r="AT138" s="202" t="s">
        <v>85</v>
      </c>
      <c r="AU138" s="202" t="s">
        <v>21</v>
      </c>
      <c r="AY138" s="201" t="s">
        <v>176</v>
      </c>
      <c r="BK138" s="203">
        <f>SUM(BK139:BK140)</f>
        <v>0</v>
      </c>
    </row>
    <row r="139" spans="1:65" s="2" customFormat="1" ht="14.45" customHeight="1">
      <c r="A139" s="32"/>
      <c r="B139" s="33"/>
      <c r="C139" s="206" t="s">
        <v>183</v>
      </c>
      <c r="D139" s="206" t="s">
        <v>178</v>
      </c>
      <c r="E139" s="207" t="s">
        <v>466</v>
      </c>
      <c r="F139" s="208" t="s">
        <v>467</v>
      </c>
      <c r="G139" s="209" t="s">
        <v>455</v>
      </c>
      <c r="H139" s="210">
        <v>1</v>
      </c>
      <c r="I139" s="211"/>
      <c r="J139" s="212">
        <f>ROUND(I139*H139,2)</f>
        <v>0</v>
      </c>
      <c r="K139" s="208" t="s">
        <v>182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456</v>
      </c>
      <c r="AT139" s="217" t="s">
        <v>178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456</v>
      </c>
      <c r="BM139" s="217" t="s">
        <v>533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469</v>
      </c>
      <c r="G140" s="34"/>
      <c r="H140" s="34"/>
      <c r="I140" s="176"/>
      <c r="J140" s="34"/>
      <c r="K140" s="34"/>
      <c r="L140" s="35"/>
      <c r="M140" s="233"/>
      <c r="N140" s="234"/>
      <c r="O140" s="235"/>
      <c r="P140" s="235"/>
      <c r="Q140" s="235"/>
      <c r="R140" s="235"/>
      <c r="S140" s="235"/>
      <c r="T140" s="23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35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L3TP21jZOq5/OTwuxC6juktF0iNhahQ/9EH0se8kfpmNuhfjx8R1scMWhBcNANY7Tidb7KQxIhXR84v2NWJyoA==" saltValue="ahZ2PlzO+ThhVCPShPnErkA2xiJ8oyRPEwuzUpClRzVlEsHspTJCRg7o2dzYXroVHAzMKfxQKeydKiTh1UAwtw==" spinCount="100000" sheet="1" objects="1" scenarios="1" formatColumns="0" formatRows="0" autoFilter="0"/>
  <autoFilter ref="C128:K140" xr:uid="{00000000-0009-0000-0000-000006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113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6" t="s">
        <v>534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J104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ROUND((SUM(BE104:BE111) + SUM(BE131:BE188)),  2)</f>
        <v>0</v>
      </c>
      <c r="G35" s="32"/>
      <c r="H35" s="32"/>
      <c r="I35" s="137">
        <v>0.21</v>
      </c>
      <c r="J35" s="136">
        <f>ROUND(((SUM(BE104:BE111) + SUM(BE131:BE188))*I35),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ROUND((SUM(BF104:BF111) + SUM(BF131:BF188)),  2)</f>
        <v>0</v>
      </c>
      <c r="G36" s="32"/>
      <c r="H36" s="32"/>
      <c r="I36" s="137">
        <v>0.15</v>
      </c>
      <c r="J36" s="136">
        <f>ROUND(((SUM(BF104:BF111) + SUM(BF131:BF188))*I36),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ROUND((SUM(BG104:BG111) + SUM(BG131:BG188)),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ROUND((SUM(BH104:BH111) + SUM(BH131:BH188)),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ROUND((SUM(BI104:BI111) + SUM(BI131:BI188)),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SO 02.41 - Zemní práce - úsek mezi TS 908 - TS 910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J131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J132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148</v>
      </c>
      <c r="E98" s="168"/>
      <c r="F98" s="168"/>
      <c r="G98" s="168"/>
      <c r="H98" s="168"/>
      <c r="I98" s="168"/>
      <c r="J98" s="169">
        <f>J133</f>
        <v>0</v>
      </c>
      <c r="K98" s="166"/>
      <c r="L98" s="170"/>
    </row>
    <row r="99" spans="1:65" s="10" customFormat="1" ht="19.899999999999999" customHeight="1">
      <c r="B99" s="165"/>
      <c r="C99" s="166"/>
      <c r="D99" s="167" t="s">
        <v>149</v>
      </c>
      <c r="E99" s="168"/>
      <c r="F99" s="168"/>
      <c r="G99" s="168"/>
      <c r="H99" s="168"/>
      <c r="I99" s="168"/>
      <c r="J99" s="169">
        <f>J144</f>
        <v>0</v>
      </c>
      <c r="K99" s="166"/>
      <c r="L99" s="170"/>
    </row>
    <row r="100" spans="1:65" s="9" customFormat="1" ht="24.95" customHeight="1">
      <c r="B100" s="159"/>
      <c r="C100" s="160"/>
      <c r="D100" s="161" t="s">
        <v>150</v>
      </c>
      <c r="E100" s="162"/>
      <c r="F100" s="162"/>
      <c r="G100" s="162"/>
      <c r="H100" s="162"/>
      <c r="I100" s="162"/>
      <c r="J100" s="163">
        <f>J155</f>
        <v>0</v>
      </c>
      <c r="K100" s="160"/>
      <c r="L100" s="164"/>
    </row>
    <row r="101" spans="1:65" s="10" customFormat="1" ht="19.899999999999999" customHeight="1">
      <c r="B101" s="165"/>
      <c r="C101" s="166"/>
      <c r="D101" s="167" t="s">
        <v>151</v>
      </c>
      <c r="E101" s="168"/>
      <c r="F101" s="168"/>
      <c r="G101" s="168"/>
      <c r="H101" s="168"/>
      <c r="I101" s="168"/>
      <c r="J101" s="169">
        <f>J156</f>
        <v>0</v>
      </c>
      <c r="K101" s="166"/>
      <c r="L101" s="170"/>
    </row>
    <row r="102" spans="1:65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6.9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29.25" customHeight="1">
      <c r="A104" s="32"/>
      <c r="B104" s="33"/>
      <c r="C104" s="158" t="s">
        <v>152</v>
      </c>
      <c r="D104" s="34"/>
      <c r="E104" s="34"/>
      <c r="F104" s="34"/>
      <c r="G104" s="34"/>
      <c r="H104" s="34"/>
      <c r="I104" s="34"/>
      <c r="J104" s="171">
        <f>ROUND(J105 + J106 + J107 + J108 + J109 + J110,2)</f>
        <v>0</v>
      </c>
      <c r="K104" s="34"/>
      <c r="L104" s="49"/>
      <c r="N104" s="172" t="s">
        <v>50</v>
      </c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18" customHeight="1">
      <c r="A105" s="32"/>
      <c r="B105" s="33"/>
      <c r="C105" s="34"/>
      <c r="D105" s="246" t="s">
        <v>153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ref="BE105:BE110" si="0">IF(N105="základní",J105,0)</f>
        <v>0</v>
      </c>
      <c r="BF105" s="178">
        <f t="shared" ref="BF105:BF110" si="1">IF(N105="snížená",J105,0)</f>
        <v>0</v>
      </c>
      <c r="BG105" s="178">
        <f t="shared" ref="BG105:BG110" si="2">IF(N105="zákl. přenesená",J105,0)</f>
        <v>0</v>
      </c>
      <c r="BH105" s="178">
        <f t="shared" ref="BH105:BH110" si="3">IF(N105="sníž. přenesená",J105,0)</f>
        <v>0</v>
      </c>
      <c r="BI105" s="178">
        <f t="shared" ref="BI105:BI110" si="4">IF(N105="nulová",J105,0)</f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155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156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246" t="s">
        <v>157</v>
      </c>
      <c r="E108" s="243"/>
      <c r="F108" s="243"/>
      <c r="G108" s="34"/>
      <c r="H108" s="34"/>
      <c r="I108" s="34"/>
      <c r="J108" s="108"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154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8" customHeight="1">
      <c r="A109" s="32"/>
      <c r="B109" s="33"/>
      <c r="C109" s="34"/>
      <c r="D109" s="246" t="s">
        <v>158</v>
      </c>
      <c r="E109" s="243"/>
      <c r="F109" s="243"/>
      <c r="G109" s="34"/>
      <c r="H109" s="34"/>
      <c r="I109" s="34"/>
      <c r="J109" s="108">
        <v>0</v>
      </c>
      <c r="K109" s="34"/>
      <c r="L109" s="173"/>
      <c r="M109" s="174"/>
      <c r="N109" s="175" t="s">
        <v>51</v>
      </c>
      <c r="O109" s="174"/>
      <c r="P109" s="174"/>
      <c r="Q109" s="174"/>
      <c r="R109" s="174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4"/>
      <c r="AG109" s="174"/>
      <c r="AH109" s="174"/>
      <c r="AI109" s="174"/>
      <c r="AJ109" s="174"/>
      <c r="AK109" s="174"/>
      <c r="AL109" s="174"/>
      <c r="AM109" s="174"/>
      <c r="AN109" s="174"/>
      <c r="AO109" s="174"/>
      <c r="AP109" s="174"/>
      <c r="AQ109" s="174"/>
      <c r="AR109" s="174"/>
      <c r="AS109" s="174"/>
      <c r="AT109" s="174"/>
      <c r="AU109" s="174"/>
      <c r="AV109" s="174"/>
      <c r="AW109" s="174"/>
      <c r="AX109" s="174"/>
      <c r="AY109" s="177" t="s">
        <v>154</v>
      </c>
      <c r="AZ109" s="174"/>
      <c r="BA109" s="174"/>
      <c r="BB109" s="174"/>
      <c r="BC109" s="174"/>
      <c r="BD109" s="174"/>
      <c r="BE109" s="178">
        <f t="shared" si="0"/>
        <v>0</v>
      </c>
      <c r="BF109" s="178">
        <f t="shared" si="1"/>
        <v>0</v>
      </c>
      <c r="BG109" s="178">
        <f t="shared" si="2"/>
        <v>0</v>
      </c>
      <c r="BH109" s="178">
        <f t="shared" si="3"/>
        <v>0</v>
      </c>
      <c r="BI109" s="178">
        <f t="shared" si="4"/>
        <v>0</v>
      </c>
      <c r="BJ109" s="177" t="s">
        <v>21</v>
      </c>
      <c r="BK109" s="174"/>
      <c r="BL109" s="174"/>
      <c r="BM109" s="174"/>
    </row>
    <row r="110" spans="1:65" s="2" customFormat="1" ht="18" customHeight="1">
      <c r="A110" s="32"/>
      <c r="B110" s="33"/>
      <c r="C110" s="34"/>
      <c r="D110" s="107" t="s">
        <v>159</v>
      </c>
      <c r="E110" s="34"/>
      <c r="F110" s="34"/>
      <c r="G110" s="34"/>
      <c r="H110" s="34"/>
      <c r="I110" s="34"/>
      <c r="J110" s="108">
        <f>ROUND(J30*T110,2)</f>
        <v>0</v>
      </c>
      <c r="K110" s="34"/>
      <c r="L110" s="173"/>
      <c r="M110" s="174"/>
      <c r="N110" s="175" t="s">
        <v>51</v>
      </c>
      <c r="O110" s="174"/>
      <c r="P110" s="174"/>
      <c r="Q110" s="174"/>
      <c r="R110" s="174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4"/>
      <c r="AG110" s="174"/>
      <c r="AH110" s="174"/>
      <c r="AI110" s="174"/>
      <c r="AJ110" s="174"/>
      <c r="AK110" s="174"/>
      <c r="AL110" s="174"/>
      <c r="AM110" s="174"/>
      <c r="AN110" s="174"/>
      <c r="AO110" s="174"/>
      <c r="AP110" s="174"/>
      <c r="AQ110" s="174"/>
      <c r="AR110" s="174"/>
      <c r="AS110" s="174"/>
      <c r="AT110" s="174"/>
      <c r="AU110" s="174"/>
      <c r="AV110" s="174"/>
      <c r="AW110" s="174"/>
      <c r="AX110" s="174"/>
      <c r="AY110" s="177" t="s">
        <v>160</v>
      </c>
      <c r="AZ110" s="174"/>
      <c r="BA110" s="174"/>
      <c r="BB110" s="174"/>
      <c r="BC110" s="174"/>
      <c r="BD110" s="174"/>
      <c r="BE110" s="178">
        <f t="shared" si="0"/>
        <v>0</v>
      </c>
      <c r="BF110" s="178">
        <f t="shared" si="1"/>
        <v>0</v>
      </c>
      <c r="BG110" s="178">
        <f t="shared" si="2"/>
        <v>0</v>
      </c>
      <c r="BH110" s="178">
        <f t="shared" si="3"/>
        <v>0</v>
      </c>
      <c r="BI110" s="178">
        <f t="shared" si="4"/>
        <v>0</v>
      </c>
      <c r="BJ110" s="177" t="s">
        <v>21</v>
      </c>
      <c r="BK110" s="174"/>
      <c r="BL110" s="174"/>
      <c r="BM110" s="174"/>
    </row>
    <row r="111" spans="1:65" s="2" customFormat="1" ht="11.25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65" s="2" customFormat="1" ht="29.25" customHeight="1">
      <c r="A112" s="32"/>
      <c r="B112" s="33"/>
      <c r="C112" s="116" t="s">
        <v>137</v>
      </c>
      <c r="D112" s="117"/>
      <c r="E112" s="117"/>
      <c r="F112" s="117"/>
      <c r="G112" s="117"/>
      <c r="H112" s="117"/>
      <c r="I112" s="117"/>
      <c r="J112" s="118">
        <f>ROUND(J96+J104,2)</f>
        <v>0</v>
      </c>
      <c r="K112" s="117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5" customHeight="1">
      <c r="A113" s="3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5" customHeight="1">
      <c r="A117" s="32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5" customHeight="1">
      <c r="A118" s="32"/>
      <c r="B118" s="33"/>
      <c r="C118" s="20" t="s">
        <v>161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16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91" t="str">
        <f>E7</f>
        <v>Oprava rozvodu elektrické energie na trati Studénka - Veřovice</v>
      </c>
      <c r="F121" s="292"/>
      <c r="G121" s="292"/>
      <c r="H121" s="292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6" t="s">
        <v>139</v>
      </c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>
      <c r="A123" s="32"/>
      <c r="B123" s="33"/>
      <c r="C123" s="34"/>
      <c r="D123" s="34"/>
      <c r="E123" s="241" t="str">
        <f>E9</f>
        <v>SO 02.41 - Zemní práce - úsek mezi TS 908 - TS 910</v>
      </c>
      <c r="F123" s="293"/>
      <c r="G123" s="293"/>
      <c r="H123" s="293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6" t="s">
        <v>22</v>
      </c>
      <c r="D125" s="34"/>
      <c r="E125" s="34"/>
      <c r="F125" s="24" t="str">
        <f>F12</f>
        <v xml:space="preserve"> </v>
      </c>
      <c r="G125" s="34"/>
      <c r="H125" s="34"/>
      <c r="I125" s="26" t="s">
        <v>24</v>
      </c>
      <c r="J125" s="64" t="str">
        <f>IF(J12="","",J12)</f>
        <v>1. 8. 2020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5.7" customHeight="1">
      <c r="A127" s="32"/>
      <c r="B127" s="33"/>
      <c r="C127" s="26" t="s">
        <v>28</v>
      </c>
      <c r="D127" s="34"/>
      <c r="E127" s="34"/>
      <c r="F127" s="24" t="str">
        <f>E15</f>
        <v>Správa železnic s.o., OŘ Ostrava</v>
      </c>
      <c r="G127" s="34"/>
      <c r="H127" s="34"/>
      <c r="I127" s="26" t="s">
        <v>36</v>
      </c>
      <c r="J127" s="29" t="str">
        <f>E21</f>
        <v>Ing. Vladislav Vízner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2" customHeight="1">
      <c r="A128" s="32"/>
      <c r="B128" s="33"/>
      <c r="C128" s="26" t="s">
        <v>34</v>
      </c>
      <c r="D128" s="34"/>
      <c r="E128" s="34"/>
      <c r="F128" s="24" t="str">
        <f>IF(E18="","",E18)</f>
        <v>Vyplň údaj</v>
      </c>
      <c r="G128" s="34"/>
      <c r="H128" s="34"/>
      <c r="I128" s="26" t="s">
        <v>39</v>
      </c>
      <c r="J128" s="29" t="str">
        <f>E24</f>
        <v>SB projekt s.r.o.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>
      <c r="A130" s="179"/>
      <c r="B130" s="180"/>
      <c r="C130" s="181" t="s">
        <v>162</v>
      </c>
      <c r="D130" s="182" t="s">
        <v>71</v>
      </c>
      <c r="E130" s="182" t="s">
        <v>67</v>
      </c>
      <c r="F130" s="182" t="s">
        <v>68</v>
      </c>
      <c r="G130" s="182" t="s">
        <v>163</v>
      </c>
      <c r="H130" s="182" t="s">
        <v>164</v>
      </c>
      <c r="I130" s="182" t="s">
        <v>165</v>
      </c>
      <c r="J130" s="182" t="s">
        <v>144</v>
      </c>
      <c r="K130" s="183" t="s">
        <v>166</v>
      </c>
      <c r="L130" s="184"/>
      <c r="M130" s="73" t="s">
        <v>1</v>
      </c>
      <c r="N130" s="74" t="s">
        <v>50</v>
      </c>
      <c r="O130" s="74" t="s">
        <v>167</v>
      </c>
      <c r="P130" s="74" t="s">
        <v>168</v>
      </c>
      <c r="Q130" s="74" t="s">
        <v>169</v>
      </c>
      <c r="R130" s="74" t="s">
        <v>170</v>
      </c>
      <c r="S130" s="74" t="s">
        <v>171</v>
      </c>
      <c r="T130" s="75" t="s">
        <v>172</v>
      </c>
      <c r="U130" s="179"/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pans="1:65" s="2" customFormat="1" ht="22.9" customHeight="1">
      <c r="A131" s="32"/>
      <c r="B131" s="33"/>
      <c r="C131" s="80" t="s">
        <v>173</v>
      </c>
      <c r="D131" s="34"/>
      <c r="E131" s="34"/>
      <c r="F131" s="34"/>
      <c r="G131" s="34"/>
      <c r="H131" s="34"/>
      <c r="I131" s="34"/>
      <c r="J131" s="185">
        <f>BK131</f>
        <v>0</v>
      </c>
      <c r="K131" s="34"/>
      <c r="L131" s="35"/>
      <c r="M131" s="76"/>
      <c r="N131" s="186"/>
      <c r="O131" s="77"/>
      <c r="P131" s="187">
        <f>P132+P155</f>
        <v>0</v>
      </c>
      <c r="Q131" s="77"/>
      <c r="R131" s="187">
        <f>R132+R155</f>
        <v>2.2607349999999999</v>
      </c>
      <c r="S131" s="77"/>
      <c r="T131" s="188">
        <f>T132+T155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4" t="s">
        <v>85</v>
      </c>
      <c r="AU131" s="14" t="s">
        <v>146</v>
      </c>
      <c r="BK131" s="189">
        <f>BK132+BK155</f>
        <v>0</v>
      </c>
    </row>
    <row r="132" spans="1:65" s="12" customFormat="1" ht="25.9" customHeight="1">
      <c r="B132" s="190"/>
      <c r="C132" s="191"/>
      <c r="D132" s="192" t="s">
        <v>85</v>
      </c>
      <c r="E132" s="193" t="s">
        <v>174</v>
      </c>
      <c r="F132" s="193" t="s">
        <v>175</v>
      </c>
      <c r="G132" s="191"/>
      <c r="H132" s="191"/>
      <c r="I132" s="194"/>
      <c r="J132" s="195">
        <f>BK132</f>
        <v>0</v>
      </c>
      <c r="K132" s="191"/>
      <c r="L132" s="196"/>
      <c r="M132" s="197"/>
      <c r="N132" s="198"/>
      <c r="O132" s="198"/>
      <c r="P132" s="199">
        <f>P133+P144</f>
        <v>0</v>
      </c>
      <c r="Q132" s="198"/>
      <c r="R132" s="199">
        <f>R133+R144</f>
        <v>0.1623</v>
      </c>
      <c r="S132" s="198"/>
      <c r="T132" s="200">
        <f>T133+T144</f>
        <v>0</v>
      </c>
      <c r="AR132" s="201" t="s">
        <v>21</v>
      </c>
      <c r="AT132" s="202" t="s">
        <v>85</v>
      </c>
      <c r="AU132" s="202" t="s">
        <v>86</v>
      </c>
      <c r="AY132" s="201" t="s">
        <v>176</v>
      </c>
      <c r="BK132" s="203">
        <f>BK133+BK144</f>
        <v>0</v>
      </c>
    </row>
    <row r="133" spans="1:65" s="12" customFormat="1" ht="22.9" customHeight="1">
      <c r="B133" s="190"/>
      <c r="C133" s="191"/>
      <c r="D133" s="192" t="s">
        <v>85</v>
      </c>
      <c r="E133" s="204" t="s">
        <v>21</v>
      </c>
      <c r="F133" s="204" t="s">
        <v>177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SUM(P134:P143)</f>
        <v>0</v>
      </c>
      <c r="Q133" s="198"/>
      <c r="R133" s="199">
        <f>SUM(R134:R143)</f>
        <v>0.1623</v>
      </c>
      <c r="S133" s="198"/>
      <c r="T133" s="200">
        <f>SUM(T134:T143)</f>
        <v>0</v>
      </c>
      <c r="AR133" s="201" t="s">
        <v>21</v>
      </c>
      <c r="AT133" s="202" t="s">
        <v>85</v>
      </c>
      <c r="AU133" s="202" t="s">
        <v>21</v>
      </c>
      <c r="AY133" s="201" t="s">
        <v>176</v>
      </c>
      <c r="BK133" s="203">
        <f>SUM(BK134:BK143)</f>
        <v>0</v>
      </c>
    </row>
    <row r="134" spans="1:65" s="2" customFormat="1" ht="24.2" customHeight="1">
      <c r="A134" s="32"/>
      <c r="B134" s="33"/>
      <c r="C134" s="206" t="s">
        <v>21</v>
      </c>
      <c r="D134" s="206" t="s">
        <v>178</v>
      </c>
      <c r="E134" s="207" t="s">
        <v>179</v>
      </c>
      <c r="F134" s="208" t="s">
        <v>180</v>
      </c>
      <c r="G134" s="209" t="s">
        <v>181</v>
      </c>
      <c r="H134" s="210">
        <v>56</v>
      </c>
      <c r="I134" s="211"/>
      <c r="J134" s="212">
        <f>ROUND(I134*H134,2)</f>
        <v>0</v>
      </c>
      <c r="K134" s="208" t="s">
        <v>182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535</v>
      </c>
    </row>
    <row r="135" spans="1:65" s="2" customFormat="1" ht="29.25">
      <c r="A135" s="32"/>
      <c r="B135" s="33"/>
      <c r="C135" s="34"/>
      <c r="D135" s="218" t="s">
        <v>185</v>
      </c>
      <c r="E135" s="34"/>
      <c r="F135" s="219" t="s">
        <v>186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39">
      <c r="A136" s="32"/>
      <c r="B136" s="33"/>
      <c r="C136" s="34"/>
      <c r="D136" s="218" t="s">
        <v>187</v>
      </c>
      <c r="E136" s="34"/>
      <c r="F136" s="222" t="s">
        <v>536</v>
      </c>
      <c r="G136" s="34"/>
      <c r="H136" s="34"/>
      <c r="I136" s="176"/>
      <c r="J136" s="34"/>
      <c r="K136" s="34"/>
      <c r="L136" s="35"/>
      <c r="M136" s="220"/>
      <c r="N136" s="22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4" t="s">
        <v>187</v>
      </c>
      <c r="AU136" s="14" t="s">
        <v>95</v>
      </c>
    </row>
    <row r="137" spans="1:65" s="2" customFormat="1" ht="37.9" customHeight="1">
      <c r="A137" s="32"/>
      <c r="B137" s="33"/>
      <c r="C137" s="206" t="s">
        <v>95</v>
      </c>
      <c r="D137" s="206" t="s">
        <v>178</v>
      </c>
      <c r="E137" s="207" t="s">
        <v>189</v>
      </c>
      <c r="F137" s="208" t="s">
        <v>190</v>
      </c>
      <c r="G137" s="209" t="s">
        <v>191</v>
      </c>
      <c r="H137" s="210">
        <v>24</v>
      </c>
      <c r="I137" s="211"/>
      <c r="J137" s="212">
        <f>ROUND(I137*H137,2)</f>
        <v>0</v>
      </c>
      <c r="K137" s="208" t="s">
        <v>182</v>
      </c>
      <c r="L137" s="35"/>
      <c r="M137" s="213" t="s">
        <v>1</v>
      </c>
      <c r="N137" s="214" t="s">
        <v>51</v>
      </c>
      <c r="O137" s="69"/>
      <c r="P137" s="215">
        <f>O137*H137</f>
        <v>0</v>
      </c>
      <c r="Q137" s="215">
        <v>3.2000000000000002E-3</v>
      </c>
      <c r="R137" s="215">
        <f>Q137*H137</f>
        <v>7.6800000000000007E-2</v>
      </c>
      <c r="S137" s="215">
        <v>0</v>
      </c>
      <c r="T137" s="21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7" t="s">
        <v>183</v>
      </c>
      <c r="AT137" s="217" t="s">
        <v>178</v>
      </c>
      <c r="AU137" s="217" t="s">
        <v>95</v>
      </c>
      <c r="AY137" s="14" t="s">
        <v>176</v>
      </c>
      <c r="BE137" s="112">
        <f>IF(N137="základní",J137,0)</f>
        <v>0</v>
      </c>
      <c r="BF137" s="112">
        <f>IF(N137="snížená",J137,0)</f>
        <v>0</v>
      </c>
      <c r="BG137" s="112">
        <f>IF(N137="zákl. přenesená",J137,0)</f>
        <v>0</v>
      </c>
      <c r="BH137" s="112">
        <f>IF(N137="sníž. přenesená",J137,0)</f>
        <v>0</v>
      </c>
      <c r="BI137" s="112">
        <f>IF(N137="nulová",J137,0)</f>
        <v>0</v>
      </c>
      <c r="BJ137" s="14" t="s">
        <v>21</v>
      </c>
      <c r="BK137" s="112">
        <f>ROUND(I137*H137,2)</f>
        <v>0</v>
      </c>
      <c r="BL137" s="14" t="s">
        <v>183</v>
      </c>
      <c r="BM137" s="217" t="s">
        <v>537</v>
      </c>
    </row>
    <row r="138" spans="1:65" s="2" customFormat="1" ht="29.25">
      <c r="A138" s="32"/>
      <c r="B138" s="33"/>
      <c r="C138" s="34"/>
      <c r="D138" s="218" t="s">
        <v>185</v>
      </c>
      <c r="E138" s="34"/>
      <c r="F138" s="219" t="s">
        <v>193</v>
      </c>
      <c r="G138" s="34"/>
      <c r="H138" s="34"/>
      <c r="I138" s="176"/>
      <c r="J138" s="34"/>
      <c r="K138" s="34"/>
      <c r="L138" s="35"/>
      <c r="M138" s="220"/>
      <c r="N138" s="221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4" t="s">
        <v>185</v>
      </c>
      <c r="AU138" s="14" t="s">
        <v>95</v>
      </c>
    </row>
    <row r="139" spans="1:65" s="2" customFormat="1" ht="14.45" customHeight="1">
      <c r="A139" s="32"/>
      <c r="B139" s="33"/>
      <c r="C139" s="223" t="s">
        <v>194</v>
      </c>
      <c r="D139" s="223" t="s">
        <v>195</v>
      </c>
      <c r="E139" s="224" t="s">
        <v>196</v>
      </c>
      <c r="F139" s="225" t="s">
        <v>197</v>
      </c>
      <c r="G139" s="226" t="s">
        <v>191</v>
      </c>
      <c r="H139" s="227">
        <v>30</v>
      </c>
      <c r="I139" s="228"/>
      <c r="J139" s="229">
        <f>ROUND(I139*H139,2)</f>
        <v>0</v>
      </c>
      <c r="K139" s="225" t="s">
        <v>182</v>
      </c>
      <c r="L139" s="230"/>
      <c r="M139" s="231" t="s">
        <v>1</v>
      </c>
      <c r="N139" s="232" t="s">
        <v>51</v>
      </c>
      <c r="O139" s="69"/>
      <c r="P139" s="215">
        <f>O139*H139</f>
        <v>0</v>
      </c>
      <c r="Q139" s="215">
        <v>2.8500000000000001E-3</v>
      </c>
      <c r="R139" s="215">
        <f>Q139*H139</f>
        <v>8.5500000000000007E-2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198</v>
      </c>
      <c r="AT139" s="217" t="s">
        <v>195</v>
      </c>
      <c r="AU139" s="217" t="s">
        <v>95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183</v>
      </c>
      <c r="BM139" s="217" t="s">
        <v>538</v>
      </c>
    </row>
    <row r="140" spans="1:65" s="2" customFormat="1" ht="11.25">
      <c r="A140" s="32"/>
      <c r="B140" s="33"/>
      <c r="C140" s="34"/>
      <c r="D140" s="218" t="s">
        <v>185</v>
      </c>
      <c r="E140" s="34"/>
      <c r="F140" s="219" t="s">
        <v>197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95</v>
      </c>
    </row>
    <row r="141" spans="1:65" s="2" customFormat="1" ht="19.5">
      <c r="A141" s="32"/>
      <c r="B141" s="33"/>
      <c r="C141" s="34"/>
      <c r="D141" s="218" t="s">
        <v>187</v>
      </c>
      <c r="E141" s="34"/>
      <c r="F141" s="222" t="s">
        <v>200</v>
      </c>
      <c r="G141" s="34"/>
      <c r="H141" s="34"/>
      <c r="I141" s="176"/>
      <c r="J141" s="34"/>
      <c r="K141" s="34"/>
      <c r="L141" s="35"/>
      <c r="M141" s="220"/>
      <c r="N141" s="221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4" t="s">
        <v>187</v>
      </c>
      <c r="AU141" s="14" t="s">
        <v>95</v>
      </c>
    </row>
    <row r="142" spans="1:65" s="2" customFormat="1" ht="24.2" customHeight="1">
      <c r="A142" s="32"/>
      <c r="B142" s="33"/>
      <c r="C142" s="206" t="s">
        <v>183</v>
      </c>
      <c r="D142" s="206" t="s">
        <v>178</v>
      </c>
      <c r="E142" s="207" t="s">
        <v>201</v>
      </c>
      <c r="F142" s="208" t="s">
        <v>202</v>
      </c>
      <c r="G142" s="209" t="s">
        <v>181</v>
      </c>
      <c r="H142" s="210">
        <v>56</v>
      </c>
      <c r="I142" s="211"/>
      <c r="J142" s="212">
        <f>ROUND(I142*H142,2)</f>
        <v>0</v>
      </c>
      <c r="K142" s="208" t="s">
        <v>182</v>
      </c>
      <c r="L142" s="35"/>
      <c r="M142" s="213" t="s">
        <v>1</v>
      </c>
      <c r="N142" s="214" t="s">
        <v>51</v>
      </c>
      <c r="O142" s="69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7" t="s">
        <v>183</v>
      </c>
      <c r="AT142" s="217" t="s">
        <v>178</v>
      </c>
      <c r="AU142" s="217" t="s">
        <v>95</v>
      </c>
      <c r="AY142" s="14" t="s">
        <v>176</v>
      </c>
      <c r="BE142" s="112">
        <f>IF(N142="základní",J142,0)</f>
        <v>0</v>
      </c>
      <c r="BF142" s="112">
        <f>IF(N142="snížená",J142,0)</f>
        <v>0</v>
      </c>
      <c r="BG142" s="112">
        <f>IF(N142="zákl. přenesená",J142,0)</f>
        <v>0</v>
      </c>
      <c r="BH142" s="112">
        <f>IF(N142="sníž. přenesená",J142,0)</f>
        <v>0</v>
      </c>
      <c r="BI142" s="112">
        <f>IF(N142="nulová",J142,0)</f>
        <v>0</v>
      </c>
      <c r="BJ142" s="14" t="s">
        <v>21</v>
      </c>
      <c r="BK142" s="112">
        <f>ROUND(I142*H142,2)</f>
        <v>0</v>
      </c>
      <c r="BL142" s="14" t="s">
        <v>183</v>
      </c>
      <c r="BM142" s="217" t="s">
        <v>539</v>
      </c>
    </row>
    <row r="143" spans="1:65" s="2" customFormat="1" ht="29.25">
      <c r="A143" s="32"/>
      <c r="B143" s="33"/>
      <c r="C143" s="34"/>
      <c r="D143" s="218" t="s">
        <v>185</v>
      </c>
      <c r="E143" s="34"/>
      <c r="F143" s="219" t="s">
        <v>204</v>
      </c>
      <c r="G143" s="34"/>
      <c r="H143" s="34"/>
      <c r="I143" s="176"/>
      <c r="J143" s="34"/>
      <c r="K143" s="34"/>
      <c r="L143" s="35"/>
      <c r="M143" s="220"/>
      <c r="N143" s="221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4" t="s">
        <v>185</v>
      </c>
      <c r="AU143" s="14" t="s">
        <v>95</v>
      </c>
    </row>
    <row r="144" spans="1:65" s="12" customFormat="1" ht="22.9" customHeight="1">
      <c r="B144" s="190"/>
      <c r="C144" s="191"/>
      <c r="D144" s="192" t="s">
        <v>85</v>
      </c>
      <c r="E144" s="204" t="s">
        <v>205</v>
      </c>
      <c r="F144" s="204" t="s">
        <v>206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SUM(P145:P154)</f>
        <v>0</v>
      </c>
      <c r="Q144" s="198"/>
      <c r="R144" s="199">
        <f>SUM(R145:R154)</f>
        <v>0</v>
      </c>
      <c r="S144" s="198"/>
      <c r="T144" s="200">
        <f>SUM(T145:T154)</f>
        <v>0</v>
      </c>
      <c r="AR144" s="201" t="s">
        <v>21</v>
      </c>
      <c r="AT144" s="202" t="s">
        <v>85</v>
      </c>
      <c r="AU144" s="202" t="s">
        <v>21</v>
      </c>
      <c r="AY144" s="201" t="s">
        <v>176</v>
      </c>
      <c r="BK144" s="203">
        <f>SUM(BK145:BK154)</f>
        <v>0</v>
      </c>
    </row>
    <row r="145" spans="1:65" s="2" customFormat="1" ht="24.2" customHeight="1">
      <c r="A145" s="32"/>
      <c r="B145" s="33"/>
      <c r="C145" s="206" t="s">
        <v>207</v>
      </c>
      <c r="D145" s="206" t="s">
        <v>178</v>
      </c>
      <c r="E145" s="207" t="s">
        <v>208</v>
      </c>
      <c r="F145" s="208" t="s">
        <v>209</v>
      </c>
      <c r="G145" s="209" t="s">
        <v>210</v>
      </c>
      <c r="H145" s="210">
        <v>26</v>
      </c>
      <c r="I145" s="211"/>
      <c r="J145" s="212">
        <f>ROUND(I145*H145,2)</f>
        <v>0</v>
      </c>
      <c r="K145" s="208" t="s">
        <v>182</v>
      </c>
      <c r="L145" s="35"/>
      <c r="M145" s="213" t="s">
        <v>1</v>
      </c>
      <c r="N145" s="214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183</v>
      </c>
      <c r="AT145" s="217" t="s">
        <v>178</v>
      </c>
      <c r="AU145" s="217" t="s">
        <v>95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183</v>
      </c>
      <c r="BM145" s="217" t="s">
        <v>540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212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95</v>
      </c>
    </row>
    <row r="147" spans="1:65" s="2" customFormat="1" ht="24.2" customHeight="1">
      <c r="A147" s="32"/>
      <c r="B147" s="33"/>
      <c r="C147" s="206" t="s">
        <v>213</v>
      </c>
      <c r="D147" s="206" t="s">
        <v>178</v>
      </c>
      <c r="E147" s="207" t="s">
        <v>214</v>
      </c>
      <c r="F147" s="208" t="s">
        <v>215</v>
      </c>
      <c r="G147" s="209" t="s">
        <v>210</v>
      </c>
      <c r="H147" s="210">
        <v>26</v>
      </c>
      <c r="I147" s="211"/>
      <c r="J147" s="212">
        <f>ROUND(I147*H147,2)</f>
        <v>0</v>
      </c>
      <c r="K147" s="208" t="s">
        <v>182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183</v>
      </c>
      <c r="AT147" s="217" t="s">
        <v>178</v>
      </c>
      <c r="AU147" s="217" t="s">
        <v>95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183</v>
      </c>
      <c r="BM147" s="217" t="s">
        <v>541</v>
      </c>
    </row>
    <row r="148" spans="1:65" s="2" customFormat="1" ht="29.25">
      <c r="A148" s="32"/>
      <c r="B148" s="33"/>
      <c r="C148" s="34"/>
      <c r="D148" s="218" t="s">
        <v>185</v>
      </c>
      <c r="E148" s="34"/>
      <c r="F148" s="219" t="s">
        <v>217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95</v>
      </c>
    </row>
    <row r="149" spans="1:65" s="2" customFormat="1" ht="24.2" customHeight="1">
      <c r="A149" s="32"/>
      <c r="B149" s="33"/>
      <c r="C149" s="206" t="s">
        <v>218</v>
      </c>
      <c r="D149" s="206" t="s">
        <v>178</v>
      </c>
      <c r="E149" s="207" t="s">
        <v>219</v>
      </c>
      <c r="F149" s="208" t="s">
        <v>220</v>
      </c>
      <c r="G149" s="209" t="s">
        <v>210</v>
      </c>
      <c r="H149" s="210">
        <v>26</v>
      </c>
      <c r="I149" s="211"/>
      <c r="J149" s="212">
        <f>ROUND(I149*H149,2)</f>
        <v>0</v>
      </c>
      <c r="K149" s="208" t="s">
        <v>182</v>
      </c>
      <c r="L149" s="35"/>
      <c r="M149" s="213" t="s">
        <v>1</v>
      </c>
      <c r="N149" s="214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183</v>
      </c>
      <c r="AT149" s="217" t="s">
        <v>178</v>
      </c>
      <c r="AU149" s="217" t="s">
        <v>95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183</v>
      </c>
      <c r="BM149" s="217" t="s">
        <v>542</v>
      </c>
    </row>
    <row r="150" spans="1:65" s="2" customFormat="1" ht="19.5">
      <c r="A150" s="32"/>
      <c r="B150" s="33"/>
      <c r="C150" s="34"/>
      <c r="D150" s="218" t="s">
        <v>185</v>
      </c>
      <c r="E150" s="34"/>
      <c r="F150" s="219" t="s">
        <v>222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95</v>
      </c>
    </row>
    <row r="151" spans="1:65" s="2" customFormat="1" ht="24.2" customHeight="1">
      <c r="A151" s="32"/>
      <c r="B151" s="33"/>
      <c r="C151" s="206" t="s">
        <v>198</v>
      </c>
      <c r="D151" s="206" t="s">
        <v>178</v>
      </c>
      <c r="E151" s="207" t="s">
        <v>223</v>
      </c>
      <c r="F151" s="208" t="s">
        <v>224</v>
      </c>
      <c r="G151" s="209" t="s">
        <v>210</v>
      </c>
      <c r="H151" s="210">
        <v>1</v>
      </c>
      <c r="I151" s="211"/>
      <c r="J151" s="212">
        <f>ROUND(I151*H151,2)</f>
        <v>0</v>
      </c>
      <c r="K151" s="208" t="s">
        <v>182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183</v>
      </c>
      <c r="AT151" s="217" t="s">
        <v>178</v>
      </c>
      <c r="AU151" s="217" t="s">
        <v>95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183</v>
      </c>
      <c r="BM151" s="217" t="s">
        <v>543</v>
      </c>
    </row>
    <row r="152" spans="1:65" s="2" customFormat="1" ht="29.25">
      <c r="A152" s="32"/>
      <c r="B152" s="33"/>
      <c r="C152" s="34"/>
      <c r="D152" s="218" t="s">
        <v>185</v>
      </c>
      <c r="E152" s="34"/>
      <c r="F152" s="219" t="s">
        <v>226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95</v>
      </c>
    </row>
    <row r="153" spans="1:65" s="2" customFormat="1" ht="24.2" customHeight="1">
      <c r="A153" s="32"/>
      <c r="B153" s="33"/>
      <c r="C153" s="206" t="s">
        <v>227</v>
      </c>
      <c r="D153" s="206" t="s">
        <v>178</v>
      </c>
      <c r="E153" s="207" t="s">
        <v>228</v>
      </c>
      <c r="F153" s="208" t="s">
        <v>229</v>
      </c>
      <c r="G153" s="209" t="s">
        <v>210</v>
      </c>
      <c r="H153" s="210">
        <v>25</v>
      </c>
      <c r="I153" s="211"/>
      <c r="J153" s="212">
        <f>ROUND(I153*H153,2)</f>
        <v>0</v>
      </c>
      <c r="K153" s="208" t="s">
        <v>182</v>
      </c>
      <c r="L153" s="35"/>
      <c r="M153" s="213" t="s">
        <v>1</v>
      </c>
      <c r="N153" s="214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183</v>
      </c>
      <c r="AT153" s="217" t="s">
        <v>178</v>
      </c>
      <c r="AU153" s="217" t="s">
        <v>95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183</v>
      </c>
      <c r="BM153" s="217" t="s">
        <v>544</v>
      </c>
    </row>
    <row r="154" spans="1:65" s="2" customFormat="1" ht="19.5">
      <c r="A154" s="32"/>
      <c r="B154" s="33"/>
      <c r="C154" s="34"/>
      <c r="D154" s="218" t="s">
        <v>185</v>
      </c>
      <c r="E154" s="34"/>
      <c r="F154" s="219" t="s">
        <v>231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95</v>
      </c>
    </row>
    <row r="155" spans="1:65" s="12" customFormat="1" ht="25.9" customHeight="1">
      <c r="B155" s="190"/>
      <c r="C155" s="191"/>
      <c r="D155" s="192" t="s">
        <v>85</v>
      </c>
      <c r="E155" s="193" t="s">
        <v>195</v>
      </c>
      <c r="F155" s="193" t="s">
        <v>232</v>
      </c>
      <c r="G155" s="191"/>
      <c r="H155" s="191"/>
      <c r="I155" s="194"/>
      <c r="J155" s="195">
        <f>BK155</f>
        <v>0</v>
      </c>
      <c r="K155" s="191"/>
      <c r="L155" s="196"/>
      <c r="M155" s="197"/>
      <c r="N155" s="198"/>
      <c r="O155" s="198"/>
      <c r="P155" s="199">
        <f>P156</f>
        <v>0</v>
      </c>
      <c r="Q155" s="198"/>
      <c r="R155" s="199">
        <f>R156</f>
        <v>2.0984349999999998</v>
      </c>
      <c r="S155" s="198"/>
      <c r="T155" s="200">
        <f>T156</f>
        <v>0</v>
      </c>
      <c r="AR155" s="201" t="s">
        <v>194</v>
      </c>
      <c r="AT155" s="202" t="s">
        <v>85</v>
      </c>
      <c r="AU155" s="202" t="s">
        <v>86</v>
      </c>
      <c r="AY155" s="201" t="s">
        <v>176</v>
      </c>
      <c r="BK155" s="203">
        <f>BK156</f>
        <v>0</v>
      </c>
    </row>
    <row r="156" spans="1:65" s="12" customFormat="1" ht="22.9" customHeight="1">
      <c r="B156" s="190"/>
      <c r="C156" s="191"/>
      <c r="D156" s="192" t="s">
        <v>85</v>
      </c>
      <c r="E156" s="204" t="s">
        <v>233</v>
      </c>
      <c r="F156" s="204" t="s">
        <v>234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SUM(P157:P188)</f>
        <v>0</v>
      </c>
      <c r="Q156" s="198"/>
      <c r="R156" s="199">
        <f>SUM(R157:R188)</f>
        <v>2.0984349999999998</v>
      </c>
      <c r="S156" s="198"/>
      <c r="T156" s="200">
        <f>SUM(T157:T188)</f>
        <v>0</v>
      </c>
      <c r="AR156" s="201" t="s">
        <v>194</v>
      </c>
      <c r="AT156" s="202" t="s">
        <v>85</v>
      </c>
      <c r="AU156" s="202" t="s">
        <v>21</v>
      </c>
      <c r="AY156" s="201" t="s">
        <v>176</v>
      </c>
      <c r="BK156" s="203">
        <f>SUM(BK157:BK188)</f>
        <v>0</v>
      </c>
    </row>
    <row r="157" spans="1:65" s="2" customFormat="1" ht="24.2" customHeight="1">
      <c r="A157" s="32"/>
      <c r="B157" s="33"/>
      <c r="C157" s="206" t="s">
        <v>26</v>
      </c>
      <c r="D157" s="206" t="s">
        <v>178</v>
      </c>
      <c r="E157" s="207" t="s">
        <v>235</v>
      </c>
      <c r="F157" s="208" t="s">
        <v>236</v>
      </c>
      <c r="G157" s="209" t="s">
        <v>237</v>
      </c>
      <c r="H157" s="210">
        <v>0.68500000000000005</v>
      </c>
      <c r="I157" s="211"/>
      <c r="J157" s="212">
        <f>ROUND(I157*H157,2)</f>
        <v>0</v>
      </c>
      <c r="K157" s="208" t="s">
        <v>182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238</v>
      </c>
      <c r="AT157" s="217" t="s">
        <v>178</v>
      </c>
      <c r="AU157" s="217" t="s">
        <v>95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238</v>
      </c>
      <c r="BM157" s="217" t="s">
        <v>545</v>
      </c>
    </row>
    <row r="158" spans="1:65" s="2" customFormat="1" ht="19.5">
      <c r="A158" s="32"/>
      <c r="B158" s="33"/>
      <c r="C158" s="34"/>
      <c r="D158" s="218" t="s">
        <v>185</v>
      </c>
      <c r="E158" s="34"/>
      <c r="F158" s="219" t="s">
        <v>240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95</v>
      </c>
    </row>
    <row r="159" spans="1:65" s="2" customFormat="1" ht="14.45" customHeight="1">
      <c r="A159" s="32"/>
      <c r="B159" s="33"/>
      <c r="C159" s="206" t="s">
        <v>241</v>
      </c>
      <c r="D159" s="206" t="s">
        <v>178</v>
      </c>
      <c r="E159" s="207" t="s">
        <v>242</v>
      </c>
      <c r="F159" s="208" t="s">
        <v>243</v>
      </c>
      <c r="G159" s="209" t="s">
        <v>244</v>
      </c>
      <c r="H159" s="210">
        <v>403</v>
      </c>
      <c r="I159" s="211"/>
      <c r="J159" s="212">
        <f>ROUND(I159*H159,2)</f>
        <v>0</v>
      </c>
      <c r="K159" s="208" t="s">
        <v>182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238</v>
      </c>
      <c r="AT159" s="217" t="s">
        <v>178</v>
      </c>
      <c r="AU159" s="217" t="s">
        <v>95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238</v>
      </c>
      <c r="BM159" s="217" t="s">
        <v>546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246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95</v>
      </c>
    </row>
    <row r="161" spans="1:65" s="2" customFormat="1" ht="24.2" customHeight="1">
      <c r="A161" s="32"/>
      <c r="B161" s="33"/>
      <c r="C161" s="206" t="s">
        <v>247</v>
      </c>
      <c r="D161" s="206" t="s">
        <v>178</v>
      </c>
      <c r="E161" s="207" t="s">
        <v>248</v>
      </c>
      <c r="F161" s="208" t="s">
        <v>249</v>
      </c>
      <c r="G161" s="209" t="s">
        <v>191</v>
      </c>
      <c r="H161" s="210">
        <v>661</v>
      </c>
      <c r="I161" s="211"/>
      <c r="J161" s="212">
        <f>ROUND(I161*H161,2)</f>
        <v>0</v>
      </c>
      <c r="K161" s="208" t="s">
        <v>182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238</v>
      </c>
      <c r="AT161" s="217" t="s">
        <v>178</v>
      </c>
      <c r="AU161" s="217" t="s">
        <v>95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238</v>
      </c>
      <c r="BM161" s="217" t="s">
        <v>547</v>
      </c>
    </row>
    <row r="162" spans="1:65" s="2" customFormat="1" ht="39">
      <c r="A162" s="32"/>
      <c r="B162" s="33"/>
      <c r="C162" s="34"/>
      <c r="D162" s="218" t="s">
        <v>185</v>
      </c>
      <c r="E162" s="34"/>
      <c r="F162" s="219" t="s">
        <v>251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95</v>
      </c>
    </row>
    <row r="163" spans="1:65" s="2" customFormat="1" ht="24.2" customHeight="1">
      <c r="A163" s="32"/>
      <c r="B163" s="33"/>
      <c r="C163" s="206" t="s">
        <v>252</v>
      </c>
      <c r="D163" s="206" t="s">
        <v>178</v>
      </c>
      <c r="E163" s="207" t="s">
        <v>253</v>
      </c>
      <c r="F163" s="208" t="s">
        <v>254</v>
      </c>
      <c r="G163" s="209" t="s">
        <v>255</v>
      </c>
      <c r="H163" s="210">
        <v>3</v>
      </c>
      <c r="I163" s="211"/>
      <c r="J163" s="212">
        <f>ROUND(I163*H163,2)</f>
        <v>0</v>
      </c>
      <c r="K163" s="208" t="s">
        <v>182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238</v>
      </c>
      <c r="AT163" s="217" t="s">
        <v>178</v>
      </c>
      <c r="AU163" s="217" t="s">
        <v>95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238</v>
      </c>
      <c r="BM163" s="217" t="s">
        <v>548</v>
      </c>
    </row>
    <row r="164" spans="1:65" s="2" customFormat="1" ht="29.25">
      <c r="A164" s="32"/>
      <c r="B164" s="33"/>
      <c r="C164" s="34"/>
      <c r="D164" s="218" t="s">
        <v>185</v>
      </c>
      <c r="E164" s="34"/>
      <c r="F164" s="219" t="s">
        <v>257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95</v>
      </c>
    </row>
    <row r="165" spans="1:65" s="2" customFormat="1" ht="24.2" customHeight="1">
      <c r="A165" s="32"/>
      <c r="B165" s="33"/>
      <c r="C165" s="206" t="s">
        <v>258</v>
      </c>
      <c r="D165" s="206" t="s">
        <v>178</v>
      </c>
      <c r="E165" s="207" t="s">
        <v>259</v>
      </c>
      <c r="F165" s="208" t="s">
        <v>260</v>
      </c>
      <c r="G165" s="209" t="s">
        <v>255</v>
      </c>
      <c r="H165" s="210">
        <v>5</v>
      </c>
      <c r="I165" s="211"/>
      <c r="J165" s="212">
        <f>ROUND(I165*H165,2)</f>
        <v>0</v>
      </c>
      <c r="K165" s="208" t="s">
        <v>182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8.8999999999999999E-3</v>
      </c>
      <c r="R165" s="215">
        <f>Q165*H165</f>
        <v>4.4499999999999998E-2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238</v>
      </c>
      <c r="AT165" s="217" t="s">
        <v>178</v>
      </c>
      <c r="AU165" s="217" t="s">
        <v>95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238</v>
      </c>
      <c r="BM165" s="217" t="s">
        <v>549</v>
      </c>
    </row>
    <row r="166" spans="1:65" s="2" customFormat="1" ht="19.5">
      <c r="A166" s="32"/>
      <c r="B166" s="33"/>
      <c r="C166" s="34"/>
      <c r="D166" s="218" t="s">
        <v>185</v>
      </c>
      <c r="E166" s="34"/>
      <c r="F166" s="219" t="s">
        <v>262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95</v>
      </c>
    </row>
    <row r="167" spans="1:65" s="2" customFormat="1" ht="24.2" customHeight="1">
      <c r="A167" s="32"/>
      <c r="B167" s="33"/>
      <c r="C167" s="206" t="s">
        <v>8</v>
      </c>
      <c r="D167" s="206" t="s">
        <v>178</v>
      </c>
      <c r="E167" s="207" t="s">
        <v>263</v>
      </c>
      <c r="F167" s="208" t="s">
        <v>264</v>
      </c>
      <c r="G167" s="209" t="s">
        <v>255</v>
      </c>
      <c r="H167" s="210">
        <v>6</v>
      </c>
      <c r="I167" s="211"/>
      <c r="J167" s="212">
        <f>ROUND(I167*H167,2)</f>
        <v>0</v>
      </c>
      <c r="K167" s="208" t="s">
        <v>182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3.8E-3</v>
      </c>
      <c r="R167" s="215">
        <f>Q167*H167</f>
        <v>2.2800000000000001E-2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183</v>
      </c>
      <c r="AT167" s="217" t="s">
        <v>178</v>
      </c>
      <c r="AU167" s="217" t="s">
        <v>95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183</v>
      </c>
      <c r="BM167" s="217" t="s">
        <v>550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266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95</v>
      </c>
    </row>
    <row r="169" spans="1:65" s="2" customFormat="1" ht="14.45" customHeight="1">
      <c r="A169" s="32"/>
      <c r="B169" s="33"/>
      <c r="C169" s="206" t="s">
        <v>267</v>
      </c>
      <c r="D169" s="206" t="s">
        <v>178</v>
      </c>
      <c r="E169" s="207" t="s">
        <v>268</v>
      </c>
      <c r="F169" s="208" t="s">
        <v>269</v>
      </c>
      <c r="G169" s="209" t="s">
        <v>255</v>
      </c>
      <c r="H169" s="210">
        <v>12</v>
      </c>
      <c r="I169" s="211"/>
      <c r="J169" s="212">
        <f>ROUND(I169*H169,2)</f>
        <v>0</v>
      </c>
      <c r="K169" s="208" t="s">
        <v>182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7.6E-3</v>
      </c>
      <c r="R169" s="215">
        <f>Q169*H169</f>
        <v>9.1200000000000003E-2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238</v>
      </c>
      <c r="AT169" s="217" t="s">
        <v>178</v>
      </c>
      <c r="AU169" s="217" t="s">
        <v>95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238</v>
      </c>
      <c r="BM169" s="217" t="s">
        <v>551</v>
      </c>
    </row>
    <row r="170" spans="1:65" s="2" customFormat="1" ht="11.25">
      <c r="A170" s="32"/>
      <c r="B170" s="33"/>
      <c r="C170" s="34"/>
      <c r="D170" s="218" t="s">
        <v>185</v>
      </c>
      <c r="E170" s="34"/>
      <c r="F170" s="219" t="s">
        <v>271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95</v>
      </c>
    </row>
    <row r="171" spans="1:65" s="2" customFormat="1" ht="24.2" customHeight="1">
      <c r="A171" s="32"/>
      <c r="B171" s="33"/>
      <c r="C171" s="206" t="s">
        <v>272</v>
      </c>
      <c r="D171" s="206" t="s">
        <v>178</v>
      </c>
      <c r="E171" s="207" t="s">
        <v>273</v>
      </c>
      <c r="F171" s="208" t="s">
        <v>274</v>
      </c>
      <c r="G171" s="209" t="s">
        <v>191</v>
      </c>
      <c r="H171" s="210">
        <v>400</v>
      </c>
      <c r="I171" s="211"/>
      <c r="J171" s="212">
        <f>ROUND(I171*H171,2)</f>
        <v>0</v>
      </c>
      <c r="K171" s="208" t="s">
        <v>182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1.9E-3</v>
      </c>
      <c r="R171" s="215">
        <f>Q171*H171</f>
        <v>0.76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238</v>
      </c>
      <c r="AT171" s="217" t="s">
        <v>178</v>
      </c>
      <c r="AU171" s="217" t="s">
        <v>95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238</v>
      </c>
      <c r="BM171" s="217" t="s">
        <v>552</v>
      </c>
    </row>
    <row r="172" spans="1:65" s="2" customFormat="1" ht="19.5">
      <c r="A172" s="32"/>
      <c r="B172" s="33"/>
      <c r="C172" s="34"/>
      <c r="D172" s="218" t="s">
        <v>185</v>
      </c>
      <c r="E172" s="34"/>
      <c r="F172" s="219" t="s">
        <v>276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95</v>
      </c>
    </row>
    <row r="173" spans="1:65" s="2" customFormat="1" ht="24.2" customHeight="1">
      <c r="A173" s="32"/>
      <c r="B173" s="33"/>
      <c r="C173" s="206" t="s">
        <v>277</v>
      </c>
      <c r="D173" s="206" t="s">
        <v>178</v>
      </c>
      <c r="E173" s="207" t="s">
        <v>278</v>
      </c>
      <c r="F173" s="208" t="s">
        <v>279</v>
      </c>
      <c r="G173" s="209" t="s">
        <v>255</v>
      </c>
      <c r="H173" s="210">
        <v>3</v>
      </c>
      <c r="I173" s="211"/>
      <c r="J173" s="212">
        <f>ROUND(I173*H173,2)</f>
        <v>0</v>
      </c>
      <c r="K173" s="208" t="s">
        <v>182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0.37640000000000001</v>
      </c>
      <c r="R173" s="215">
        <f>Q173*H173</f>
        <v>1.1292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238</v>
      </c>
      <c r="AT173" s="217" t="s">
        <v>178</v>
      </c>
      <c r="AU173" s="217" t="s">
        <v>95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238</v>
      </c>
      <c r="BM173" s="217" t="s">
        <v>553</v>
      </c>
    </row>
    <row r="174" spans="1:65" s="2" customFormat="1" ht="39">
      <c r="A174" s="32"/>
      <c r="B174" s="33"/>
      <c r="C174" s="34"/>
      <c r="D174" s="218" t="s">
        <v>185</v>
      </c>
      <c r="E174" s="34"/>
      <c r="F174" s="219" t="s">
        <v>281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95</v>
      </c>
    </row>
    <row r="175" spans="1:65" s="2" customFormat="1" ht="24.2" customHeight="1">
      <c r="A175" s="32"/>
      <c r="B175" s="33"/>
      <c r="C175" s="206" t="s">
        <v>282</v>
      </c>
      <c r="D175" s="206" t="s">
        <v>178</v>
      </c>
      <c r="E175" s="207" t="s">
        <v>283</v>
      </c>
      <c r="F175" s="208" t="s">
        <v>284</v>
      </c>
      <c r="G175" s="209" t="s">
        <v>255</v>
      </c>
      <c r="H175" s="210">
        <v>3</v>
      </c>
      <c r="I175" s="211"/>
      <c r="J175" s="212">
        <f>ROUND(I175*H175,2)</f>
        <v>0</v>
      </c>
      <c r="K175" s="208" t="s">
        <v>182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1.2E-4</v>
      </c>
      <c r="R175" s="215">
        <f>Q175*H175</f>
        <v>3.6000000000000002E-4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238</v>
      </c>
      <c r="AT175" s="217" t="s">
        <v>178</v>
      </c>
      <c r="AU175" s="217" t="s">
        <v>95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238</v>
      </c>
      <c r="BM175" s="217" t="s">
        <v>554</v>
      </c>
    </row>
    <row r="176" spans="1:65" s="2" customFormat="1" ht="39">
      <c r="A176" s="32"/>
      <c r="B176" s="33"/>
      <c r="C176" s="34"/>
      <c r="D176" s="218" t="s">
        <v>185</v>
      </c>
      <c r="E176" s="34"/>
      <c r="F176" s="219" t="s">
        <v>286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95</v>
      </c>
    </row>
    <row r="177" spans="1:65" s="2" customFormat="1" ht="24.2" customHeight="1">
      <c r="A177" s="32"/>
      <c r="B177" s="33"/>
      <c r="C177" s="206" t="s">
        <v>287</v>
      </c>
      <c r="D177" s="206" t="s">
        <v>178</v>
      </c>
      <c r="E177" s="207" t="s">
        <v>288</v>
      </c>
      <c r="F177" s="208" t="s">
        <v>289</v>
      </c>
      <c r="G177" s="209" t="s">
        <v>191</v>
      </c>
      <c r="H177" s="210">
        <v>661</v>
      </c>
      <c r="I177" s="211"/>
      <c r="J177" s="212">
        <f>ROUND(I177*H177,2)</f>
        <v>0</v>
      </c>
      <c r="K177" s="208" t="s">
        <v>182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238</v>
      </c>
      <c r="AT177" s="217" t="s">
        <v>178</v>
      </c>
      <c r="AU177" s="217" t="s">
        <v>95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238</v>
      </c>
      <c r="BM177" s="217" t="s">
        <v>555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291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95</v>
      </c>
    </row>
    <row r="179" spans="1:65" s="2" customFormat="1" ht="14.45" customHeight="1">
      <c r="A179" s="32"/>
      <c r="B179" s="33"/>
      <c r="C179" s="206" t="s">
        <v>7</v>
      </c>
      <c r="D179" s="206" t="s">
        <v>178</v>
      </c>
      <c r="E179" s="207" t="s">
        <v>292</v>
      </c>
      <c r="F179" s="208" t="s">
        <v>293</v>
      </c>
      <c r="G179" s="209" t="s">
        <v>210</v>
      </c>
      <c r="H179" s="210">
        <v>71</v>
      </c>
      <c r="I179" s="211"/>
      <c r="J179" s="212">
        <f>ROUND(I179*H179,2)</f>
        <v>0</v>
      </c>
      <c r="K179" s="208" t="s">
        <v>182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238</v>
      </c>
      <c r="AT179" s="217" t="s">
        <v>178</v>
      </c>
      <c r="AU179" s="217" t="s">
        <v>95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238</v>
      </c>
      <c r="BM179" s="217" t="s">
        <v>556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295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95</v>
      </c>
    </row>
    <row r="181" spans="1:65" s="2" customFormat="1" ht="24.2" customHeight="1">
      <c r="A181" s="32"/>
      <c r="B181" s="33"/>
      <c r="C181" s="206" t="s">
        <v>296</v>
      </c>
      <c r="D181" s="206" t="s">
        <v>178</v>
      </c>
      <c r="E181" s="207" t="s">
        <v>297</v>
      </c>
      <c r="F181" s="208" t="s">
        <v>298</v>
      </c>
      <c r="G181" s="209" t="s">
        <v>210</v>
      </c>
      <c r="H181" s="210">
        <v>1420</v>
      </c>
      <c r="I181" s="211"/>
      <c r="J181" s="212">
        <f>ROUND(I181*H181,2)</f>
        <v>0</v>
      </c>
      <c r="K181" s="208" t="s">
        <v>182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238</v>
      </c>
      <c r="AT181" s="217" t="s">
        <v>178</v>
      </c>
      <c r="AU181" s="217" t="s">
        <v>95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238</v>
      </c>
      <c r="BM181" s="217" t="s">
        <v>557</v>
      </c>
    </row>
    <row r="182" spans="1:65" s="2" customFormat="1" ht="19.5">
      <c r="A182" s="32"/>
      <c r="B182" s="33"/>
      <c r="C182" s="34"/>
      <c r="D182" s="218" t="s">
        <v>185</v>
      </c>
      <c r="E182" s="34"/>
      <c r="F182" s="219" t="s">
        <v>300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95</v>
      </c>
    </row>
    <row r="183" spans="1:65" s="2" customFormat="1" ht="14.45" customHeight="1">
      <c r="A183" s="32"/>
      <c r="B183" s="33"/>
      <c r="C183" s="206" t="s">
        <v>301</v>
      </c>
      <c r="D183" s="206" t="s">
        <v>178</v>
      </c>
      <c r="E183" s="207" t="s">
        <v>302</v>
      </c>
      <c r="F183" s="208" t="s">
        <v>303</v>
      </c>
      <c r="G183" s="209" t="s">
        <v>244</v>
      </c>
      <c r="H183" s="210">
        <v>403</v>
      </c>
      <c r="I183" s="211"/>
      <c r="J183" s="212">
        <f>ROUND(I183*H183,2)</f>
        <v>0</v>
      </c>
      <c r="K183" s="208" t="s">
        <v>182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238</v>
      </c>
      <c r="AT183" s="217" t="s">
        <v>178</v>
      </c>
      <c r="AU183" s="217" t="s">
        <v>95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238</v>
      </c>
      <c r="BM183" s="217" t="s">
        <v>558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305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95</v>
      </c>
    </row>
    <row r="185" spans="1:65" s="2" customFormat="1" ht="14.45" customHeight="1">
      <c r="A185" s="32"/>
      <c r="B185" s="33"/>
      <c r="C185" s="206" t="s">
        <v>306</v>
      </c>
      <c r="D185" s="206" t="s">
        <v>178</v>
      </c>
      <c r="E185" s="207" t="s">
        <v>307</v>
      </c>
      <c r="F185" s="208" t="s">
        <v>308</v>
      </c>
      <c r="G185" s="209" t="s">
        <v>244</v>
      </c>
      <c r="H185" s="210">
        <v>403</v>
      </c>
      <c r="I185" s="211"/>
      <c r="J185" s="212">
        <f>ROUND(I185*H185,2)</f>
        <v>0</v>
      </c>
      <c r="K185" s="208" t="s">
        <v>182</v>
      </c>
      <c r="L185" s="35"/>
      <c r="M185" s="213" t="s">
        <v>1</v>
      </c>
      <c r="N185" s="214" t="s">
        <v>51</v>
      </c>
      <c r="O185" s="69"/>
      <c r="P185" s="215">
        <f>O185*H185</f>
        <v>0</v>
      </c>
      <c r="Q185" s="215">
        <v>2.5000000000000001E-5</v>
      </c>
      <c r="R185" s="215">
        <f>Q185*H185</f>
        <v>1.0075000000000001E-2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238</v>
      </c>
      <c r="AT185" s="217" t="s">
        <v>178</v>
      </c>
      <c r="AU185" s="217" t="s">
        <v>95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238</v>
      </c>
      <c r="BM185" s="217" t="s">
        <v>559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310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95</v>
      </c>
    </row>
    <row r="187" spans="1:65" s="2" customFormat="1" ht="14.45" customHeight="1">
      <c r="A187" s="32"/>
      <c r="B187" s="33"/>
      <c r="C187" s="223" t="s">
        <v>311</v>
      </c>
      <c r="D187" s="223" t="s">
        <v>195</v>
      </c>
      <c r="E187" s="224" t="s">
        <v>312</v>
      </c>
      <c r="F187" s="225" t="s">
        <v>313</v>
      </c>
      <c r="G187" s="226" t="s">
        <v>314</v>
      </c>
      <c r="H187" s="227">
        <v>40.299999999999997</v>
      </c>
      <c r="I187" s="228"/>
      <c r="J187" s="229">
        <f>ROUND(I187*H187,2)</f>
        <v>0</v>
      </c>
      <c r="K187" s="225" t="s">
        <v>182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1E-3</v>
      </c>
      <c r="R187" s="215">
        <f>Q187*H187</f>
        <v>4.0299999999999996E-2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95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560</v>
      </c>
    </row>
    <row r="188" spans="1:65" s="2" customFormat="1" ht="11.25">
      <c r="A188" s="32"/>
      <c r="B188" s="33"/>
      <c r="C188" s="34"/>
      <c r="D188" s="218" t="s">
        <v>185</v>
      </c>
      <c r="E188" s="34"/>
      <c r="F188" s="219" t="s">
        <v>313</v>
      </c>
      <c r="G188" s="34"/>
      <c r="H188" s="34"/>
      <c r="I188" s="176"/>
      <c r="J188" s="34"/>
      <c r="K188" s="34"/>
      <c r="L188" s="35"/>
      <c r="M188" s="233"/>
      <c r="N188" s="234"/>
      <c r="O188" s="235"/>
      <c r="P188" s="235"/>
      <c r="Q188" s="235"/>
      <c r="R188" s="235"/>
      <c r="S188" s="235"/>
      <c r="T188" s="23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95</v>
      </c>
    </row>
    <row r="189" spans="1:65" s="2" customFormat="1" ht="6.95" customHeight="1">
      <c r="A189" s="32"/>
      <c r="B189" s="52"/>
      <c r="C189" s="53"/>
      <c r="D189" s="53"/>
      <c r="E189" s="53"/>
      <c r="F189" s="53"/>
      <c r="G189" s="53"/>
      <c r="H189" s="53"/>
      <c r="I189" s="53"/>
      <c r="J189" s="53"/>
      <c r="K189" s="53"/>
      <c r="L189" s="35"/>
      <c r="M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</row>
  </sheetData>
  <sheetProtection algorithmName="SHA-512" hashValue="ynOAl2OrnthjpoNuFtIHQm/g9aWdIens34nbBWEhwiHeH8yrLbUPyJ+Zd8W1axna7vk1MQugr77LR26Os3Bg0g==" saltValue="ut71dwIri5p1Dda8bs32G8bnRm6z/kgKd+nyBiWo0puxkC4fbMd6wTmq87bxbnXvSNf3Ij7cMeGt30GIOTg4aw==" spinCount="100000" sheet="1" objects="1" scenarios="1" formatColumns="0" formatRows="0" autoFilter="0"/>
  <autoFilter ref="C130:K188" xr:uid="{00000000-0009-0000-0000-000007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2.5" style="1" bestFit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116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7"/>
      <c r="AT3" s="14" t="s">
        <v>95</v>
      </c>
    </row>
    <row r="4" spans="1:46" s="1" customFormat="1" ht="24.95" customHeight="1">
      <c r="B4" s="17"/>
      <c r="D4" s="121" t="s">
        <v>138</v>
      </c>
      <c r="L4" s="17"/>
      <c r="M4" s="122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3" t="s">
        <v>16</v>
      </c>
      <c r="L6" s="17"/>
    </row>
    <row r="7" spans="1:46" s="1" customFormat="1" ht="16.5" customHeight="1">
      <c r="B7" s="17"/>
      <c r="E7" s="284" t="str">
        <f>'Rekapitulace stavby'!K6</f>
        <v>Oprava rozvodu elektrické energie na trati Studénka - Veřovice</v>
      </c>
      <c r="F7" s="285"/>
      <c r="G7" s="285"/>
      <c r="H7" s="285"/>
      <c r="L7" s="17"/>
    </row>
    <row r="8" spans="1:46" s="2" customFormat="1" ht="12" customHeight="1">
      <c r="A8" s="32"/>
      <c r="B8" s="35"/>
      <c r="C8" s="32"/>
      <c r="D8" s="123" t="s">
        <v>139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6" t="s">
        <v>561</v>
      </c>
      <c r="F9" s="287"/>
      <c r="G9" s="287"/>
      <c r="H9" s="287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23" t="s">
        <v>19</v>
      </c>
      <c r="E11" s="32"/>
      <c r="F11" s="124" t="s">
        <v>1</v>
      </c>
      <c r="G11" s="32"/>
      <c r="H11" s="32"/>
      <c r="I11" s="123" t="s">
        <v>20</v>
      </c>
      <c r="J11" s="124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23" t="s">
        <v>22</v>
      </c>
      <c r="E12" s="32"/>
      <c r="F12" s="124" t="s">
        <v>23</v>
      </c>
      <c r="G12" s="32"/>
      <c r="H12" s="32"/>
      <c r="I12" s="123" t="s">
        <v>24</v>
      </c>
      <c r="J12" s="125" t="str">
        <f>'Rekapitulace stavby'!AN8</f>
        <v>1. 8. 2020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3" t="s">
        <v>28</v>
      </c>
      <c r="E14" s="32"/>
      <c r="F14" s="32"/>
      <c r="G14" s="32"/>
      <c r="H14" s="32"/>
      <c r="I14" s="123" t="s">
        <v>29</v>
      </c>
      <c r="J14" s="124" t="s">
        <v>30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4" t="s">
        <v>31</v>
      </c>
      <c r="F15" s="32"/>
      <c r="G15" s="32"/>
      <c r="H15" s="32"/>
      <c r="I15" s="123" t="s">
        <v>32</v>
      </c>
      <c r="J15" s="124" t="s">
        <v>33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23" t="s">
        <v>34</v>
      </c>
      <c r="E17" s="32"/>
      <c r="F17" s="32"/>
      <c r="G17" s="32"/>
      <c r="H17" s="32"/>
      <c r="I17" s="123" t="s">
        <v>29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8" t="str">
        <f>'Rekapitulace stavby'!E14</f>
        <v>Vyplň údaj</v>
      </c>
      <c r="F18" s="289"/>
      <c r="G18" s="289"/>
      <c r="H18" s="289"/>
      <c r="I18" s="123" t="s">
        <v>32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23" t="s">
        <v>36</v>
      </c>
      <c r="E20" s="32"/>
      <c r="F20" s="32"/>
      <c r="G20" s="32"/>
      <c r="H20" s="32"/>
      <c r="I20" s="123" t="s">
        <v>29</v>
      </c>
      <c r="J20" s="124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4" t="s">
        <v>37</v>
      </c>
      <c r="F21" s="32"/>
      <c r="G21" s="32"/>
      <c r="H21" s="32"/>
      <c r="I21" s="123" t="s">
        <v>32</v>
      </c>
      <c r="J21" s="124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23" t="s">
        <v>39</v>
      </c>
      <c r="E23" s="32"/>
      <c r="F23" s="32"/>
      <c r="G23" s="32"/>
      <c r="H23" s="32"/>
      <c r="I23" s="123" t="s">
        <v>29</v>
      </c>
      <c r="J23" s="124" t="s">
        <v>40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4" t="s">
        <v>41</v>
      </c>
      <c r="F24" s="32"/>
      <c r="G24" s="32"/>
      <c r="H24" s="32"/>
      <c r="I24" s="123" t="s">
        <v>32</v>
      </c>
      <c r="J24" s="124" t="s">
        <v>42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23" t="s">
        <v>43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6"/>
      <c r="B27" s="127"/>
      <c r="C27" s="126"/>
      <c r="D27" s="126"/>
      <c r="E27" s="290" t="s">
        <v>1</v>
      </c>
      <c r="F27" s="290"/>
      <c r="G27" s="290"/>
      <c r="H27" s="290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5"/>
      <c r="C29" s="32"/>
      <c r="D29" s="129"/>
      <c r="E29" s="129"/>
      <c r="F29" s="129"/>
      <c r="G29" s="129"/>
      <c r="H29" s="129"/>
      <c r="I29" s="129"/>
      <c r="J29" s="129"/>
      <c r="K29" s="129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5"/>
      <c r="C30" s="32"/>
      <c r="D30" s="124" t="s">
        <v>141</v>
      </c>
      <c r="E30" s="32"/>
      <c r="F30" s="32"/>
      <c r="G30" s="32"/>
      <c r="H30" s="32"/>
      <c r="I30" s="32"/>
      <c r="J30" s="130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5"/>
      <c r="C31" s="32"/>
      <c r="D31" s="131" t="s">
        <v>132</v>
      </c>
      <c r="E31" s="32"/>
      <c r="F31" s="32"/>
      <c r="G31" s="32"/>
      <c r="H31" s="32"/>
      <c r="I31" s="32"/>
      <c r="J31" s="130">
        <f>J102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5"/>
      <c r="C32" s="32"/>
      <c r="D32" s="132" t="s">
        <v>46</v>
      </c>
      <c r="E32" s="32"/>
      <c r="F32" s="32"/>
      <c r="G32" s="32"/>
      <c r="H32" s="32"/>
      <c r="I32" s="32"/>
      <c r="J32" s="133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5"/>
      <c r="C33" s="32"/>
      <c r="D33" s="129"/>
      <c r="E33" s="129"/>
      <c r="F33" s="129"/>
      <c r="G33" s="129"/>
      <c r="H33" s="129"/>
      <c r="I33" s="129"/>
      <c r="J33" s="129"/>
      <c r="K33" s="129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5"/>
      <c r="C34" s="32"/>
      <c r="D34" s="32"/>
      <c r="E34" s="32"/>
      <c r="F34" s="134" t="s">
        <v>48</v>
      </c>
      <c r="G34" s="32"/>
      <c r="H34" s="32"/>
      <c r="I34" s="134" t="s">
        <v>47</v>
      </c>
      <c r="J34" s="134" t="s">
        <v>49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5"/>
      <c r="C35" s="32"/>
      <c r="D35" s="135" t="s">
        <v>50</v>
      </c>
      <c r="E35" s="123" t="s">
        <v>51</v>
      </c>
      <c r="F35" s="136">
        <f>ROUND((SUM(BE102:BE109) + SUM(BE129:BE194)),  2)</f>
        <v>0</v>
      </c>
      <c r="G35" s="32"/>
      <c r="H35" s="32"/>
      <c r="I35" s="137">
        <v>0.21</v>
      </c>
      <c r="J35" s="136">
        <f>ROUND(((SUM(BE102:BE109) + SUM(BE129:BE194))*I35),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123" t="s">
        <v>52</v>
      </c>
      <c r="F36" s="136">
        <f>ROUND((SUM(BF102:BF109) + SUM(BF129:BF194)),  2)</f>
        <v>0</v>
      </c>
      <c r="G36" s="32"/>
      <c r="H36" s="32"/>
      <c r="I36" s="137">
        <v>0.15</v>
      </c>
      <c r="J36" s="136">
        <f>ROUND(((SUM(BF102:BF109) + SUM(BF129:BF194))*I36),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5"/>
      <c r="C37" s="32"/>
      <c r="D37" s="32"/>
      <c r="E37" s="123" t="s">
        <v>53</v>
      </c>
      <c r="F37" s="136">
        <f>ROUND((SUM(BG102:BG109) + SUM(BG129:BG194)),  2)</f>
        <v>0</v>
      </c>
      <c r="G37" s="32"/>
      <c r="H37" s="32"/>
      <c r="I37" s="137">
        <v>0.21</v>
      </c>
      <c r="J37" s="136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5"/>
      <c r="C38" s="32"/>
      <c r="D38" s="32"/>
      <c r="E38" s="123" t="s">
        <v>54</v>
      </c>
      <c r="F38" s="136">
        <f>ROUND((SUM(BH102:BH109) + SUM(BH129:BH194)),  2)</f>
        <v>0</v>
      </c>
      <c r="G38" s="32"/>
      <c r="H38" s="32"/>
      <c r="I38" s="137">
        <v>0.15</v>
      </c>
      <c r="J38" s="136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3" t="s">
        <v>55</v>
      </c>
      <c r="F39" s="136">
        <f>ROUND((SUM(BI102:BI109) + SUM(BI129:BI194)),  2)</f>
        <v>0</v>
      </c>
      <c r="G39" s="32"/>
      <c r="H39" s="32"/>
      <c r="I39" s="137">
        <v>0</v>
      </c>
      <c r="J39" s="136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5"/>
      <c r="C41" s="138"/>
      <c r="D41" s="139" t="s">
        <v>56</v>
      </c>
      <c r="E41" s="140"/>
      <c r="F41" s="140"/>
      <c r="G41" s="141" t="s">
        <v>57</v>
      </c>
      <c r="H41" s="142" t="s">
        <v>58</v>
      </c>
      <c r="I41" s="140"/>
      <c r="J41" s="143">
        <f>SUM(J32:J39)</f>
        <v>0</v>
      </c>
      <c r="K41" s="144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5" t="s">
        <v>59</v>
      </c>
      <c r="E50" s="146"/>
      <c r="F50" s="146"/>
      <c r="G50" s="145" t="s">
        <v>60</v>
      </c>
      <c r="H50" s="146"/>
      <c r="I50" s="146"/>
      <c r="J50" s="146"/>
      <c r="K50" s="146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7" t="s">
        <v>61</v>
      </c>
      <c r="E61" s="148"/>
      <c r="F61" s="149" t="s">
        <v>62</v>
      </c>
      <c r="G61" s="147" t="s">
        <v>61</v>
      </c>
      <c r="H61" s="148"/>
      <c r="I61" s="148"/>
      <c r="J61" s="150" t="s">
        <v>62</v>
      </c>
      <c r="K61" s="14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5" t="s">
        <v>63</v>
      </c>
      <c r="E65" s="151"/>
      <c r="F65" s="151"/>
      <c r="G65" s="145" t="s">
        <v>64</v>
      </c>
      <c r="H65" s="151"/>
      <c r="I65" s="151"/>
      <c r="J65" s="151"/>
      <c r="K65" s="15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7" t="s">
        <v>61</v>
      </c>
      <c r="E76" s="148"/>
      <c r="F76" s="149" t="s">
        <v>62</v>
      </c>
      <c r="G76" s="147" t="s">
        <v>61</v>
      </c>
      <c r="H76" s="148"/>
      <c r="I76" s="148"/>
      <c r="J76" s="150" t="s">
        <v>62</v>
      </c>
      <c r="K76" s="14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4"/>
      <c r="C81" s="155"/>
      <c r="D81" s="155"/>
      <c r="E81" s="155"/>
      <c r="F81" s="155"/>
      <c r="G81" s="155"/>
      <c r="H81" s="155"/>
      <c r="I81" s="155"/>
      <c r="J81" s="155"/>
      <c r="K81" s="15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142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1" t="str">
        <f>E7</f>
        <v>Oprava rozvodu elektrické energie na trati Studénka - Veřovice</v>
      </c>
      <c r="F85" s="292"/>
      <c r="G85" s="292"/>
      <c r="H85" s="292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139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1" t="str">
        <f>E9</f>
        <v>SO 02.42 - Oprava rozvodu 6kV - úsek mezi TS 908 - TS 910</v>
      </c>
      <c r="F87" s="293"/>
      <c r="G87" s="293"/>
      <c r="H87" s="29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4"/>
      <c r="E89" s="34"/>
      <c r="F89" s="24" t="str">
        <f>F12</f>
        <v xml:space="preserve"> </v>
      </c>
      <c r="G89" s="34"/>
      <c r="H89" s="34"/>
      <c r="I89" s="26" t="s">
        <v>24</v>
      </c>
      <c r="J89" s="64" t="str">
        <f>IF(J12="","",J12)</f>
        <v>1. 8. 2020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6" t="s">
        <v>28</v>
      </c>
      <c r="D91" s="34"/>
      <c r="E91" s="34"/>
      <c r="F91" s="24" t="str">
        <f>E15</f>
        <v>Správa železnic s.o., OŘ Ostrava</v>
      </c>
      <c r="G91" s="34"/>
      <c r="H91" s="34"/>
      <c r="I91" s="26" t="s">
        <v>36</v>
      </c>
      <c r="J91" s="29" t="str">
        <f>E21</f>
        <v>Ing. Vladislav Vízner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34</v>
      </c>
      <c r="D92" s="34"/>
      <c r="E92" s="34"/>
      <c r="F92" s="24" t="str">
        <f>IF(E18="","",E18)</f>
        <v>Vyplň údaj</v>
      </c>
      <c r="G92" s="34"/>
      <c r="H92" s="34"/>
      <c r="I92" s="26" t="s">
        <v>39</v>
      </c>
      <c r="J92" s="29" t="str">
        <f>E24</f>
        <v>SB projekt s.r.o.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143</v>
      </c>
      <c r="D94" s="117"/>
      <c r="E94" s="117"/>
      <c r="F94" s="117"/>
      <c r="G94" s="117"/>
      <c r="H94" s="117"/>
      <c r="I94" s="117"/>
      <c r="J94" s="157" t="s">
        <v>144</v>
      </c>
      <c r="K94" s="11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8" t="s">
        <v>145</v>
      </c>
      <c r="D96" s="34"/>
      <c r="E96" s="34"/>
      <c r="F96" s="34"/>
      <c r="G96" s="34"/>
      <c r="H96" s="34"/>
      <c r="I96" s="34"/>
      <c r="J96" s="82">
        <f>J129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146</v>
      </c>
    </row>
    <row r="97" spans="1:65" s="9" customFormat="1" ht="24.95" customHeight="1">
      <c r="B97" s="159"/>
      <c r="C97" s="160"/>
      <c r="D97" s="161" t="s">
        <v>147</v>
      </c>
      <c r="E97" s="162"/>
      <c r="F97" s="162"/>
      <c r="G97" s="162"/>
      <c r="H97" s="162"/>
      <c r="I97" s="162"/>
      <c r="J97" s="163">
        <f>J130</f>
        <v>0</v>
      </c>
      <c r="K97" s="160"/>
      <c r="L97" s="164"/>
    </row>
    <row r="98" spans="1:65" s="10" customFormat="1" ht="19.899999999999999" customHeight="1">
      <c r="B98" s="165"/>
      <c r="C98" s="166"/>
      <c r="D98" s="167" t="s">
        <v>318</v>
      </c>
      <c r="E98" s="168"/>
      <c r="F98" s="168"/>
      <c r="G98" s="168"/>
      <c r="H98" s="168"/>
      <c r="I98" s="168"/>
      <c r="J98" s="169">
        <f>J131</f>
        <v>0</v>
      </c>
      <c r="K98" s="166"/>
      <c r="L98" s="170"/>
    </row>
    <row r="99" spans="1:65" s="9" customFormat="1" ht="24.95" customHeight="1">
      <c r="B99" s="159"/>
      <c r="C99" s="160"/>
      <c r="D99" s="161" t="s">
        <v>319</v>
      </c>
      <c r="E99" s="162"/>
      <c r="F99" s="162"/>
      <c r="G99" s="162"/>
      <c r="H99" s="162"/>
      <c r="I99" s="162"/>
      <c r="J99" s="163">
        <f>J138</f>
        <v>0</v>
      </c>
      <c r="K99" s="160"/>
      <c r="L99" s="164"/>
    </row>
    <row r="100" spans="1:65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6.9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29.25" customHeight="1">
      <c r="A102" s="32"/>
      <c r="B102" s="33"/>
      <c r="C102" s="158" t="s">
        <v>152</v>
      </c>
      <c r="D102" s="34"/>
      <c r="E102" s="34"/>
      <c r="F102" s="34"/>
      <c r="G102" s="34"/>
      <c r="H102" s="34"/>
      <c r="I102" s="34"/>
      <c r="J102" s="171">
        <f>ROUND(J103 + J104 + J105 + J106 + J107 + J108,2)</f>
        <v>0</v>
      </c>
      <c r="K102" s="34"/>
      <c r="L102" s="49"/>
      <c r="N102" s="172" t="s">
        <v>50</v>
      </c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5" s="2" customFormat="1" ht="18" customHeight="1">
      <c r="A103" s="32"/>
      <c r="B103" s="33"/>
      <c r="C103" s="34"/>
      <c r="D103" s="246" t="s">
        <v>153</v>
      </c>
      <c r="E103" s="243"/>
      <c r="F103" s="243"/>
      <c r="G103" s="34"/>
      <c r="H103" s="34"/>
      <c r="I103" s="34"/>
      <c r="J103" s="108">
        <v>0</v>
      </c>
      <c r="K103" s="34"/>
      <c r="L103" s="173"/>
      <c r="M103" s="174"/>
      <c r="N103" s="175" t="s">
        <v>51</v>
      </c>
      <c r="O103" s="174"/>
      <c r="P103" s="174"/>
      <c r="Q103" s="174"/>
      <c r="R103" s="174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174"/>
      <c r="AT103" s="174"/>
      <c r="AU103" s="174"/>
      <c r="AV103" s="174"/>
      <c r="AW103" s="174"/>
      <c r="AX103" s="174"/>
      <c r="AY103" s="177" t="s">
        <v>154</v>
      </c>
      <c r="AZ103" s="174"/>
      <c r="BA103" s="174"/>
      <c r="BB103" s="174"/>
      <c r="BC103" s="174"/>
      <c r="BD103" s="174"/>
      <c r="BE103" s="178">
        <f t="shared" ref="BE103:BE108" si="0">IF(N103="základní",J103,0)</f>
        <v>0</v>
      </c>
      <c r="BF103" s="178">
        <f t="shared" ref="BF103:BF108" si="1">IF(N103="snížená",J103,0)</f>
        <v>0</v>
      </c>
      <c r="BG103" s="178">
        <f t="shared" ref="BG103:BG108" si="2">IF(N103="zákl. přenesená",J103,0)</f>
        <v>0</v>
      </c>
      <c r="BH103" s="178">
        <f t="shared" ref="BH103:BH108" si="3">IF(N103="sníž. přenesená",J103,0)</f>
        <v>0</v>
      </c>
      <c r="BI103" s="178">
        <f t="shared" ref="BI103:BI108" si="4">IF(N103="nulová",J103,0)</f>
        <v>0</v>
      </c>
      <c r="BJ103" s="177" t="s">
        <v>21</v>
      </c>
      <c r="BK103" s="174"/>
      <c r="BL103" s="174"/>
      <c r="BM103" s="174"/>
    </row>
    <row r="104" spans="1:65" s="2" customFormat="1" ht="18" customHeight="1">
      <c r="A104" s="32"/>
      <c r="B104" s="33"/>
      <c r="C104" s="34"/>
      <c r="D104" s="246" t="s">
        <v>155</v>
      </c>
      <c r="E104" s="243"/>
      <c r="F104" s="243"/>
      <c r="G104" s="34"/>
      <c r="H104" s="34"/>
      <c r="I104" s="34"/>
      <c r="J104" s="108">
        <v>0</v>
      </c>
      <c r="K104" s="34"/>
      <c r="L104" s="173"/>
      <c r="M104" s="174"/>
      <c r="N104" s="175" t="s">
        <v>51</v>
      </c>
      <c r="O104" s="174"/>
      <c r="P104" s="174"/>
      <c r="Q104" s="174"/>
      <c r="R104" s="174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4"/>
      <c r="AG104" s="174"/>
      <c r="AH104" s="174"/>
      <c r="AI104" s="174"/>
      <c r="AJ104" s="174"/>
      <c r="AK104" s="174"/>
      <c r="AL104" s="174"/>
      <c r="AM104" s="174"/>
      <c r="AN104" s="174"/>
      <c r="AO104" s="174"/>
      <c r="AP104" s="174"/>
      <c r="AQ104" s="174"/>
      <c r="AR104" s="174"/>
      <c r="AS104" s="174"/>
      <c r="AT104" s="174"/>
      <c r="AU104" s="174"/>
      <c r="AV104" s="174"/>
      <c r="AW104" s="174"/>
      <c r="AX104" s="174"/>
      <c r="AY104" s="177" t="s">
        <v>154</v>
      </c>
      <c r="AZ104" s="174"/>
      <c r="BA104" s="174"/>
      <c r="BB104" s="174"/>
      <c r="BC104" s="174"/>
      <c r="BD104" s="174"/>
      <c r="BE104" s="178">
        <f t="shared" si="0"/>
        <v>0</v>
      </c>
      <c r="BF104" s="178">
        <f t="shared" si="1"/>
        <v>0</v>
      </c>
      <c r="BG104" s="178">
        <f t="shared" si="2"/>
        <v>0</v>
      </c>
      <c r="BH104" s="178">
        <f t="shared" si="3"/>
        <v>0</v>
      </c>
      <c r="BI104" s="178">
        <f t="shared" si="4"/>
        <v>0</v>
      </c>
      <c r="BJ104" s="177" t="s">
        <v>21</v>
      </c>
      <c r="BK104" s="174"/>
      <c r="BL104" s="174"/>
      <c r="BM104" s="174"/>
    </row>
    <row r="105" spans="1:65" s="2" customFormat="1" ht="18" customHeight="1">
      <c r="A105" s="32"/>
      <c r="B105" s="33"/>
      <c r="C105" s="34"/>
      <c r="D105" s="246" t="s">
        <v>156</v>
      </c>
      <c r="E105" s="243"/>
      <c r="F105" s="243"/>
      <c r="G105" s="34"/>
      <c r="H105" s="34"/>
      <c r="I105" s="34"/>
      <c r="J105" s="108">
        <v>0</v>
      </c>
      <c r="K105" s="34"/>
      <c r="L105" s="173"/>
      <c r="M105" s="174"/>
      <c r="N105" s="175" t="s">
        <v>51</v>
      </c>
      <c r="O105" s="174"/>
      <c r="P105" s="174"/>
      <c r="Q105" s="174"/>
      <c r="R105" s="174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4"/>
      <c r="AG105" s="174"/>
      <c r="AH105" s="174"/>
      <c r="AI105" s="174"/>
      <c r="AJ105" s="174"/>
      <c r="AK105" s="174"/>
      <c r="AL105" s="174"/>
      <c r="AM105" s="174"/>
      <c r="AN105" s="174"/>
      <c r="AO105" s="174"/>
      <c r="AP105" s="174"/>
      <c r="AQ105" s="174"/>
      <c r="AR105" s="174"/>
      <c r="AS105" s="174"/>
      <c r="AT105" s="174"/>
      <c r="AU105" s="174"/>
      <c r="AV105" s="174"/>
      <c r="AW105" s="174"/>
      <c r="AX105" s="174"/>
      <c r="AY105" s="177" t="s">
        <v>154</v>
      </c>
      <c r="AZ105" s="174"/>
      <c r="BA105" s="174"/>
      <c r="BB105" s="174"/>
      <c r="BC105" s="174"/>
      <c r="BD105" s="174"/>
      <c r="BE105" s="178">
        <f t="shared" si="0"/>
        <v>0</v>
      </c>
      <c r="BF105" s="178">
        <f t="shared" si="1"/>
        <v>0</v>
      </c>
      <c r="BG105" s="178">
        <f t="shared" si="2"/>
        <v>0</v>
      </c>
      <c r="BH105" s="178">
        <f t="shared" si="3"/>
        <v>0</v>
      </c>
      <c r="BI105" s="178">
        <f t="shared" si="4"/>
        <v>0</v>
      </c>
      <c r="BJ105" s="177" t="s">
        <v>21</v>
      </c>
      <c r="BK105" s="174"/>
      <c r="BL105" s="174"/>
      <c r="BM105" s="174"/>
    </row>
    <row r="106" spans="1:65" s="2" customFormat="1" ht="18" customHeight="1">
      <c r="A106" s="32"/>
      <c r="B106" s="33"/>
      <c r="C106" s="34"/>
      <c r="D106" s="246" t="s">
        <v>157</v>
      </c>
      <c r="E106" s="243"/>
      <c r="F106" s="243"/>
      <c r="G106" s="34"/>
      <c r="H106" s="34"/>
      <c r="I106" s="34"/>
      <c r="J106" s="108">
        <v>0</v>
      </c>
      <c r="K106" s="34"/>
      <c r="L106" s="173"/>
      <c r="M106" s="174"/>
      <c r="N106" s="175" t="s">
        <v>51</v>
      </c>
      <c r="O106" s="174"/>
      <c r="P106" s="174"/>
      <c r="Q106" s="174"/>
      <c r="R106" s="174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4"/>
      <c r="AG106" s="174"/>
      <c r="AH106" s="174"/>
      <c r="AI106" s="174"/>
      <c r="AJ106" s="174"/>
      <c r="AK106" s="174"/>
      <c r="AL106" s="174"/>
      <c r="AM106" s="174"/>
      <c r="AN106" s="174"/>
      <c r="AO106" s="174"/>
      <c r="AP106" s="174"/>
      <c r="AQ106" s="174"/>
      <c r="AR106" s="174"/>
      <c r="AS106" s="174"/>
      <c r="AT106" s="174"/>
      <c r="AU106" s="174"/>
      <c r="AV106" s="174"/>
      <c r="AW106" s="174"/>
      <c r="AX106" s="174"/>
      <c r="AY106" s="177" t="s">
        <v>154</v>
      </c>
      <c r="AZ106" s="174"/>
      <c r="BA106" s="174"/>
      <c r="BB106" s="174"/>
      <c r="BC106" s="174"/>
      <c r="BD106" s="174"/>
      <c r="BE106" s="178">
        <f t="shared" si="0"/>
        <v>0</v>
      </c>
      <c r="BF106" s="178">
        <f t="shared" si="1"/>
        <v>0</v>
      </c>
      <c r="BG106" s="178">
        <f t="shared" si="2"/>
        <v>0</v>
      </c>
      <c r="BH106" s="178">
        <f t="shared" si="3"/>
        <v>0</v>
      </c>
      <c r="BI106" s="178">
        <f t="shared" si="4"/>
        <v>0</v>
      </c>
      <c r="BJ106" s="177" t="s">
        <v>21</v>
      </c>
      <c r="BK106" s="174"/>
      <c r="BL106" s="174"/>
      <c r="BM106" s="174"/>
    </row>
    <row r="107" spans="1:65" s="2" customFormat="1" ht="18" customHeight="1">
      <c r="A107" s="32"/>
      <c r="B107" s="33"/>
      <c r="C107" s="34"/>
      <c r="D107" s="246" t="s">
        <v>158</v>
      </c>
      <c r="E107" s="243"/>
      <c r="F107" s="243"/>
      <c r="G107" s="34"/>
      <c r="H107" s="34"/>
      <c r="I107" s="34"/>
      <c r="J107" s="108">
        <v>0</v>
      </c>
      <c r="K107" s="34"/>
      <c r="L107" s="173"/>
      <c r="M107" s="174"/>
      <c r="N107" s="175" t="s">
        <v>51</v>
      </c>
      <c r="O107" s="174"/>
      <c r="P107" s="174"/>
      <c r="Q107" s="174"/>
      <c r="R107" s="174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4"/>
      <c r="AG107" s="174"/>
      <c r="AH107" s="174"/>
      <c r="AI107" s="174"/>
      <c r="AJ107" s="174"/>
      <c r="AK107" s="174"/>
      <c r="AL107" s="174"/>
      <c r="AM107" s="174"/>
      <c r="AN107" s="174"/>
      <c r="AO107" s="174"/>
      <c r="AP107" s="174"/>
      <c r="AQ107" s="174"/>
      <c r="AR107" s="174"/>
      <c r="AS107" s="174"/>
      <c r="AT107" s="174"/>
      <c r="AU107" s="174"/>
      <c r="AV107" s="174"/>
      <c r="AW107" s="174"/>
      <c r="AX107" s="174"/>
      <c r="AY107" s="177" t="s">
        <v>154</v>
      </c>
      <c r="AZ107" s="174"/>
      <c r="BA107" s="174"/>
      <c r="BB107" s="174"/>
      <c r="BC107" s="174"/>
      <c r="BD107" s="174"/>
      <c r="BE107" s="178">
        <f t="shared" si="0"/>
        <v>0</v>
      </c>
      <c r="BF107" s="178">
        <f t="shared" si="1"/>
        <v>0</v>
      </c>
      <c r="BG107" s="178">
        <f t="shared" si="2"/>
        <v>0</v>
      </c>
      <c r="BH107" s="178">
        <f t="shared" si="3"/>
        <v>0</v>
      </c>
      <c r="BI107" s="178">
        <f t="shared" si="4"/>
        <v>0</v>
      </c>
      <c r="BJ107" s="177" t="s">
        <v>21</v>
      </c>
      <c r="BK107" s="174"/>
      <c r="BL107" s="174"/>
      <c r="BM107" s="174"/>
    </row>
    <row r="108" spans="1:65" s="2" customFormat="1" ht="18" customHeight="1">
      <c r="A108" s="32"/>
      <c r="B108" s="33"/>
      <c r="C108" s="34"/>
      <c r="D108" s="107" t="s">
        <v>159</v>
      </c>
      <c r="E108" s="34"/>
      <c r="F108" s="34"/>
      <c r="G108" s="34"/>
      <c r="H108" s="34"/>
      <c r="I108" s="34"/>
      <c r="J108" s="108">
        <f>ROUND(J30*T108,2)</f>
        <v>0</v>
      </c>
      <c r="K108" s="34"/>
      <c r="L108" s="173"/>
      <c r="M108" s="174"/>
      <c r="N108" s="175" t="s">
        <v>51</v>
      </c>
      <c r="O108" s="174"/>
      <c r="P108" s="174"/>
      <c r="Q108" s="174"/>
      <c r="R108" s="174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4"/>
      <c r="AG108" s="174"/>
      <c r="AH108" s="174"/>
      <c r="AI108" s="174"/>
      <c r="AJ108" s="174"/>
      <c r="AK108" s="174"/>
      <c r="AL108" s="174"/>
      <c r="AM108" s="174"/>
      <c r="AN108" s="174"/>
      <c r="AO108" s="174"/>
      <c r="AP108" s="174"/>
      <c r="AQ108" s="174"/>
      <c r="AR108" s="174"/>
      <c r="AS108" s="174"/>
      <c r="AT108" s="174"/>
      <c r="AU108" s="174"/>
      <c r="AV108" s="174"/>
      <c r="AW108" s="174"/>
      <c r="AX108" s="174"/>
      <c r="AY108" s="177" t="s">
        <v>160</v>
      </c>
      <c r="AZ108" s="174"/>
      <c r="BA108" s="174"/>
      <c r="BB108" s="174"/>
      <c r="BC108" s="174"/>
      <c r="BD108" s="174"/>
      <c r="BE108" s="178">
        <f t="shared" si="0"/>
        <v>0</v>
      </c>
      <c r="BF108" s="178">
        <f t="shared" si="1"/>
        <v>0</v>
      </c>
      <c r="BG108" s="178">
        <f t="shared" si="2"/>
        <v>0</v>
      </c>
      <c r="BH108" s="178">
        <f t="shared" si="3"/>
        <v>0</v>
      </c>
      <c r="BI108" s="178">
        <f t="shared" si="4"/>
        <v>0</v>
      </c>
      <c r="BJ108" s="177" t="s">
        <v>21</v>
      </c>
      <c r="BK108" s="174"/>
      <c r="BL108" s="174"/>
      <c r="BM108" s="174"/>
    </row>
    <row r="109" spans="1:65" s="2" customFormat="1" ht="11.25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29.25" customHeight="1">
      <c r="A110" s="32"/>
      <c r="B110" s="33"/>
      <c r="C110" s="116" t="s">
        <v>137</v>
      </c>
      <c r="D110" s="117"/>
      <c r="E110" s="117"/>
      <c r="F110" s="117"/>
      <c r="G110" s="117"/>
      <c r="H110" s="117"/>
      <c r="I110" s="117"/>
      <c r="J110" s="118">
        <f>ROUND(J96+J102,2)</f>
        <v>0</v>
      </c>
      <c r="K110" s="117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65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0" t="s">
        <v>161</v>
      </c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6" t="s">
        <v>16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4"/>
      <c r="D119" s="34"/>
      <c r="E119" s="291" t="str">
        <f>E7</f>
        <v>Oprava rozvodu elektrické energie na trati Studénka - Veřovice</v>
      </c>
      <c r="F119" s="292"/>
      <c r="G119" s="292"/>
      <c r="H119" s="292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6" t="s">
        <v>139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4"/>
      <c r="D121" s="34"/>
      <c r="E121" s="241" t="str">
        <f>E9</f>
        <v>SO 02.42 - Oprava rozvodu 6kV - úsek mezi TS 908 - TS 910</v>
      </c>
      <c r="F121" s="293"/>
      <c r="G121" s="293"/>
      <c r="H121" s="293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22</v>
      </c>
      <c r="D123" s="34"/>
      <c r="E123" s="34"/>
      <c r="F123" s="24" t="str">
        <f>F12</f>
        <v xml:space="preserve"> </v>
      </c>
      <c r="G123" s="34"/>
      <c r="H123" s="34"/>
      <c r="I123" s="26" t="s">
        <v>24</v>
      </c>
      <c r="J123" s="64" t="str">
        <f>IF(J12="","",J12)</f>
        <v>1. 8. 2020</v>
      </c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5.7" customHeight="1">
      <c r="A125" s="32"/>
      <c r="B125" s="33"/>
      <c r="C125" s="26" t="s">
        <v>28</v>
      </c>
      <c r="D125" s="34"/>
      <c r="E125" s="34"/>
      <c r="F125" s="24" t="str">
        <f>E15</f>
        <v>Správa železnic s.o., OŘ Ostrava</v>
      </c>
      <c r="G125" s="34"/>
      <c r="H125" s="34"/>
      <c r="I125" s="26" t="s">
        <v>36</v>
      </c>
      <c r="J125" s="29" t="str">
        <f>E21</f>
        <v>Ing. Vladislav Vízner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6" t="s">
        <v>34</v>
      </c>
      <c r="D126" s="34"/>
      <c r="E126" s="34"/>
      <c r="F126" s="24" t="str">
        <f>IF(E18="","",E18)</f>
        <v>Vyplň údaj</v>
      </c>
      <c r="G126" s="34"/>
      <c r="H126" s="34"/>
      <c r="I126" s="26" t="s">
        <v>39</v>
      </c>
      <c r="J126" s="29" t="str">
        <f>E24</f>
        <v>SB projekt s.r.o.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79"/>
      <c r="B128" s="180"/>
      <c r="C128" s="181" t="s">
        <v>162</v>
      </c>
      <c r="D128" s="182" t="s">
        <v>71</v>
      </c>
      <c r="E128" s="182" t="s">
        <v>67</v>
      </c>
      <c r="F128" s="182" t="s">
        <v>68</v>
      </c>
      <c r="G128" s="182" t="s">
        <v>163</v>
      </c>
      <c r="H128" s="182" t="s">
        <v>164</v>
      </c>
      <c r="I128" s="182" t="s">
        <v>165</v>
      </c>
      <c r="J128" s="182" t="s">
        <v>144</v>
      </c>
      <c r="K128" s="183" t="s">
        <v>166</v>
      </c>
      <c r="L128" s="184"/>
      <c r="M128" s="73" t="s">
        <v>1</v>
      </c>
      <c r="N128" s="74" t="s">
        <v>50</v>
      </c>
      <c r="O128" s="74" t="s">
        <v>167</v>
      </c>
      <c r="P128" s="74" t="s">
        <v>168</v>
      </c>
      <c r="Q128" s="74" t="s">
        <v>169</v>
      </c>
      <c r="R128" s="74" t="s">
        <v>170</v>
      </c>
      <c r="S128" s="74" t="s">
        <v>171</v>
      </c>
      <c r="T128" s="75" t="s">
        <v>172</v>
      </c>
      <c r="U128" s="179"/>
      <c r="V128" s="179"/>
      <c r="W128" s="179"/>
      <c r="X128" s="179"/>
      <c r="Y128" s="179"/>
      <c r="Z128" s="179"/>
      <c r="AA128" s="179"/>
      <c r="AB128" s="179"/>
      <c r="AC128" s="179"/>
      <c r="AD128" s="179"/>
      <c r="AE128" s="179"/>
    </row>
    <row r="129" spans="1:65" s="2" customFormat="1" ht="22.9" customHeight="1">
      <c r="A129" s="32"/>
      <c r="B129" s="33"/>
      <c r="C129" s="80" t="s">
        <v>173</v>
      </c>
      <c r="D129" s="34"/>
      <c r="E129" s="34"/>
      <c r="F129" s="34"/>
      <c r="G129" s="34"/>
      <c r="H129" s="34"/>
      <c r="I129" s="34"/>
      <c r="J129" s="185">
        <f>BK129</f>
        <v>0</v>
      </c>
      <c r="K129" s="34"/>
      <c r="L129" s="35"/>
      <c r="M129" s="76"/>
      <c r="N129" s="186"/>
      <c r="O129" s="77"/>
      <c r="P129" s="187">
        <f>P130+P138</f>
        <v>0</v>
      </c>
      <c r="Q129" s="77"/>
      <c r="R129" s="187">
        <f>R130+R138</f>
        <v>24.375</v>
      </c>
      <c r="S129" s="77"/>
      <c r="T129" s="188">
        <f>T130+T138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4" t="s">
        <v>85</v>
      </c>
      <c r="AU129" s="14" t="s">
        <v>146</v>
      </c>
      <c r="BK129" s="189">
        <f>BK130+BK138</f>
        <v>0</v>
      </c>
    </row>
    <row r="130" spans="1:65" s="12" customFormat="1" ht="25.9" customHeight="1">
      <c r="B130" s="190"/>
      <c r="C130" s="191"/>
      <c r="D130" s="192" t="s">
        <v>85</v>
      </c>
      <c r="E130" s="193" t="s">
        <v>174</v>
      </c>
      <c r="F130" s="193" t="s">
        <v>175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P131</f>
        <v>0</v>
      </c>
      <c r="Q130" s="198"/>
      <c r="R130" s="199">
        <f>R131</f>
        <v>24.375</v>
      </c>
      <c r="S130" s="198"/>
      <c r="T130" s="200">
        <f>T131</f>
        <v>0</v>
      </c>
      <c r="AR130" s="201" t="s">
        <v>21</v>
      </c>
      <c r="AT130" s="202" t="s">
        <v>85</v>
      </c>
      <c r="AU130" s="202" t="s">
        <v>86</v>
      </c>
      <c r="AY130" s="201" t="s">
        <v>176</v>
      </c>
      <c r="BK130" s="203">
        <f>BK131</f>
        <v>0</v>
      </c>
    </row>
    <row r="131" spans="1:65" s="12" customFormat="1" ht="22.9" customHeight="1">
      <c r="B131" s="190"/>
      <c r="C131" s="191"/>
      <c r="D131" s="192" t="s">
        <v>85</v>
      </c>
      <c r="E131" s="204" t="s">
        <v>207</v>
      </c>
      <c r="F131" s="204" t="s">
        <v>320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SUM(P132:P137)</f>
        <v>0</v>
      </c>
      <c r="Q131" s="198"/>
      <c r="R131" s="199">
        <f>SUM(R132:R137)</f>
        <v>24.375</v>
      </c>
      <c r="S131" s="198"/>
      <c r="T131" s="200">
        <f>SUM(T132:T137)</f>
        <v>0</v>
      </c>
      <c r="AR131" s="201" t="s">
        <v>21</v>
      </c>
      <c r="AT131" s="202" t="s">
        <v>85</v>
      </c>
      <c r="AU131" s="202" t="s">
        <v>21</v>
      </c>
      <c r="AY131" s="201" t="s">
        <v>176</v>
      </c>
      <c r="BK131" s="203">
        <f>SUM(BK132:BK137)</f>
        <v>0</v>
      </c>
    </row>
    <row r="132" spans="1:65" s="2" customFormat="1" ht="24.2" customHeight="1">
      <c r="A132" s="32"/>
      <c r="B132" s="33"/>
      <c r="C132" s="206" t="s">
        <v>21</v>
      </c>
      <c r="D132" s="206" t="s">
        <v>178</v>
      </c>
      <c r="E132" s="207" t="s">
        <v>321</v>
      </c>
      <c r="F132" s="208" t="s">
        <v>322</v>
      </c>
      <c r="G132" s="209" t="s">
        <v>244</v>
      </c>
      <c r="H132" s="210">
        <v>50</v>
      </c>
      <c r="I132" s="211"/>
      <c r="J132" s="212">
        <f>ROUND(I132*H132,2)</f>
        <v>0</v>
      </c>
      <c r="K132" s="208" t="s">
        <v>323</v>
      </c>
      <c r="L132" s="35"/>
      <c r="M132" s="213" t="s">
        <v>1</v>
      </c>
      <c r="N132" s="214" t="s">
        <v>51</v>
      </c>
      <c r="O132" s="69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17" t="s">
        <v>183</v>
      </c>
      <c r="AT132" s="217" t="s">
        <v>178</v>
      </c>
      <c r="AU132" s="217" t="s">
        <v>95</v>
      </c>
      <c r="AY132" s="14" t="s">
        <v>176</v>
      </c>
      <c r="BE132" s="112">
        <f>IF(N132="základní",J132,0)</f>
        <v>0</v>
      </c>
      <c r="BF132" s="112">
        <f>IF(N132="snížená",J132,0)</f>
        <v>0</v>
      </c>
      <c r="BG132" s="112">
        <f>IF(N132="zákl. přenesená",J132,0)</f>
        <v>0</v>
      </c>
      <c r="BH132" s="112">
        <f>IF(N132="sníž. přenesená",J132,0)</f>
        <v>0</v>
      </c>
      <c r="BI132" s="112">
        <f>IF(N132="nulová",J132,0)</f>
        <v>0</v>
      </c>
      <c r="BJ132" s="14" t="s">
        <v>21</v>
      </c>
      <c r="BK132" s="112">
        <f>ROUND(I132*H132,2)</f>
        <v>0</v>
      </c>
      <c r="BL132" s="14" t="s">
        <v>183</v>
      </c>
      <c r="BM132" s="217" t="s">
        <v>562</v>
      </c>
    </row>
    <row r="133" spans="1:65" s="2" customFormat="1" ht="48.75">
      <c r="A133" s="32"/>
      <c r="B133" s="33"/>
      <c r="C133" s="34"/>
      <c r="D133" s="218" t="s">
        <v>185</v>
      </c>
      <c r="E133" s="34"/>
      <c r="F133" s="219" t="s">
        <v>325</v>
      </c>
      <c r="G133" s="34"/>
      <c r="H133" s="34"/>
      <c r="I133" s="176"/>
      <c r="J133" s="34"/>
      <c r="K133" s="34"/>
      <c r="L133" s="35"/>
      <c r="M133" s="220"/>
      <c r="N133" s="22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4" t="s">
        <v>185</v>
      </c>
      <c r="AU133" s="14" t="s">
        <v>95</v>
      </c>
    </row>
    <row r="134" spans="1:65" s="2" customFormat="1" ht="24.2" customHeight="1">
      <c r="A134" s="32"/>
      <c r="B134" s="33"/>
      <c r="C134" s="206" t="s">
        <v>95</v>
      </c>
      <c r="D134" s="206" t="s">
        <v>178</v>
      </c>
      <c r="E134" s="207" t="s">
        <v>326</v>
      </c>
      <c r="F134" s="208" t="s">
        <v>327</v>
      </c>
      <c r="G134" s="209" t="s">
        <v>181</v>
      </c>
      <c r="H134" s="210">
        <v>18.75</v>
      </c>
      <c r="I134" s="211"/>
      <c r="J134" s="212">
        <f>ROUND(I134*H134,2)</f>
        <v>0</v>
      </c>
      <c r="K134" s="208" t="s">
        <v>323</v>
      </c>
      <c r="L134" s="35"/>
      <c r="M134" s="213" t="s">
        <v>1</v>
      </c>
      <c r="N134" s="214" t="s">
        <v>51</v>
      </c>
      <c r="O134" s="69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7" t="s">
        <v>183</v>
      </c>
      <c r="AT134" s="217" t="s">
        <v>178</v>
      </c>
      <c r="AU134" s="217" t="s">
        <v>95</v>
      </c>
      <c r="AY134" s="14" t="s">
        <v>176</v>
      </c>
      <c r="BE134" s="112">
        <f>IF(N134="základní",J134,0)</f>
        <v>0</v>
      </c>
      <c r="BF134" s="112">
        <f>IF(N134="snížená",J134,0)</f>
        <v>0</v>
      </c>
      <c r="BG134" s="112">
        <f>IF(N134="zákl. přenesená",J134,0)</f>
        <v>0</v>
      </c>
      <c r="BH134" s="112">
        <f>IF(N134="sníž. přenesená",J134,0)</f>
        <v>0</v>
      </c>
      <c r="BI134" s="112">
        <f>IF(N134="nulová",J134,0)</f>
        <v>0</v>
      </c>
      <c r="BJ134" s="14" t="s">
        <v>21</v>
      </c>
      <c r="BK134" s="112">
        <f>ROUND(I134*H134,2)</f>
        <v>0</v>
      </c>
      <c r="BL134" s="14" t="s">
        <v>183</v>
      </c>
      <c r="BM134" s="217" t="s">
        <v>563</v>
      </c>
    </row>
    <row r="135" spans="1:65" s="2" customFormat="1" ht="48.75">
      <c r="A135" s="32"/>
      <c r="B135" s="33"/>
      <c r="C135" s="34"/>
      <c r="D135" s="218" t="s">
        <v>185</v>
      </c>
      <c r="E135" s="34"/>
      <c r="F135" s="219" t="s">
        <v>329</v>
      </c>
      <c r="G135" s="34"/>
      <c r="H135" s="34"/>
      <c r="I135" s="176"/>
      <c r="J135" s="34"/>
      <c r="K135" s="34"/>
      <c r="L135" s="35"/>
      <c r="M135" s="220"/>
      <c r="N135" s="221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4" t="s">
        <v>185</v>
      </c>
      <c r="AU135" s="14" t="s">
        <v>95</v>
      </c>
    </row>
    <row r="136" spans="1:65" s="2" customFormat="1" ht="24.2" customHeight="1">
      <c r="A136" s="32"/>
      <c r="B136" s="33"/>
      <c r="C136" s="223" t="s">
        <v>194</v>
      </c>
      <c r="D136" s="223" t="s">
        <v>195</v>
      </c>
      <c r="E136" s="224" t="s">
        <v>330</v>
      </c>
      <c r="F136" s="225" t="s">
        <v>331</v>
      </c>
      <c r="G136" s="226" t="s">
        <v>210</v>
      </c>
      <c r="H136" s="227">
        <v>24.375</v>
      </c>
      <c r="I136" s="228"/>
      <c r="J136" s="229">
        <f>ROUND(I136*H136,2)</f>
        <v>0</v>
      </c>
      <c r="K136" s="225" t="s">
        <v>323</v>
      </c>
      <c r="L136" s="230"/>
      <c r="M136" s="231" t="s">
        <v>1</v>
      </c>
      <c r="N136" s="232" t="s">
        <v>51</v>
      </c>
      <c r="O136" s="69"/>
      <c r="P136" s="215">
        <f>O136*H136</f>
        <v>0</v>
      </c>
      <c r="Q136" s="215">
        <v>1</v>
      </c>
      <c r="R136" s="215">
        <f>Q136*H136</f>
        <v>24.375</v>
      </c>
      <c r="S136" s="215">
        <v>0</v>
      </c>
      <c r="T136" s="21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7" t="s">
        <v>198</v>
      </c>
      <c r="AT136" s="217" t="s">
        <v>195</v>
      </c>
      <c r="AU136" s="217" t="s">
        <v>95</v>
      </c>
      <c r="AY136" s="14" t="s">
        <v>176</v>
      </c>
      <c r="BE136" s="112">
        <f>IF(N136="základní",J136,0)</f>
        <v>0</v>
      </c>
      <c r="BF136" s="112">
        <f>IF(N136="snížená",J136,0)</f>
        <v>0</v>
      </c>
      <c r="BG136" s="112">
        <f>IF(N136="zákl. přenesená",J136,0)</f>
        <v>0</v>
      </c>
      <c r="BH136" s="112">
        <f>IF(N136="sníž. přenesená",J136,0)</f>
        <v>0</v>
      </c>
      <c r="BI136" s="112">
        <f>IF(N136="nulová",J136,0)</f>
        <v>0</v>
      </c>
      <c r="BJ136" s="14" t="s">
        <v>21</v>
      </c>
      <c r="BK136" s="112">
        <f>ROUND(I136*H136,2)</f>
        <v>0</v>
      </c>
      <c r="BL136" s="14" t="s">
        <v>183</v>
      </c>
      <c r="BM136" s="217" t="s">
        <v>564</v>
      </c>
    </row>
    <row r="137" spans="1:65" s="2" customFormat="1" ht="11.25">
      <c r="A137" s="32"/>
      <c r="B137" s="33"/>
      <c r="C137" s="34"/>
      <c r="D137" s="218" t="s">
        <v>185</v>
      </c>
      <c r="E137" s="34"/>
      <c r="F137" s="219" t="s">
        <v>333</v>
      </c>
      <c r="G137" s="34"/>
      <c r="H137" s="34"/>
      <c r="I137" s="176"/>
      <c r="J137" s="34"/>
      <c r="K137" s="34"/>
      <c r="L137" s="35"/>
      <c r="M137" s="220"/>
      <c r="N137" s="221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4" t="s">
        <v>185</v>
      </c>
      <c r="AU137" s="14" t="s">
        <v>95</v>
      </c>
    </row>
    <row r="138" spans="1:65" s="12" customFormat="1" ht="25.9" customHeight="1">
      <c r="B138" s="190"/>
      <c r="C138" s="191"/>
      <c r="D138" s="192" t="s">
        <v>85</v>
      </c>
      <c r="E138" s="193" t="s">
        <v>334</v>
      </c>
      <c r="F138" s="193" t="s">
        <v>335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SUM(P139:P194)</f>
        <v>0</v>
      </c>
      <c r="Q138" s="198"/>
      <c r="R138" s="199">
        <f>SUM(R139:R194)</f>
        <v>0</v>
      </c>
      <c r="S138" s="198"/>
      <c r="T138" s="200">
        <f>SUM(T139:T194)</f>
        <v>0</v>
      </c>
      <c r="AR138" s="201" t="s">
        <v>183</v>
      </c>
      <c r="AT138" s="202" t="s">
        <v>85</v>
      </c>
      <c r="AU138" s="202" t="s">
        <v>86</v>
      </c>
      <c r="AY138" s="201" t="s">
        <v>176</v>
      </c>
      <c r="BK138" s="203">
        <f>SUM(BK139:BK194)</f>
        <v>0</v>
      </c>
    </row>
    <row r="139" spans="1:65" s="2" customFormat="1" ht="37.9" customHeight="1">
      <c r="A139" s="32"/>
      <c r="B139" s="33"/>
      <c r="C139" s="206" t="s">
        <v>183</v>
      </c>
      <c r="D139" s="206" t="s">
        <v>178</v>
      </c>
      <c r="E139" s="207" t="s">
        <v>336</v>
      </c>
      <c r="F139" s="208" t="s">
        <v>337</v>
      </c>
      <c r="G139" s="209" t="s">
        <v>255</v>
      </c>
      <c r="H139" s="210">
        <v>2</v>
      </c>
      <c r="I139" s="211"/>
      <c r="J139" s="212">
        <f>ROUND(I139*H139,2)</f>
        <v>0</v>
      </c>
      <c r="K139" s="208" t="s">
        <v>323</v>
      </c>
      <c r="L139" s="35"/>
      <c r="M139" s="213" t="s">
        <v>1</v>
      </c>
      <c r="N139" s="214" t="s">
        <v>51</v>
      </c>
      <c r="O139" s="69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7" t="s">
        <v>338</v>
      </c>
      <c r="AT139" s="217" t="s">
        <v>178</v>
      </c>
      <c r="AU139" s="217" t="s">
        <v>21</v>
      </c>
      <c r="AY139" s="14" t="s">
        <v>176</v>
      </c>
      <c r="BE139" s="112">
        <f>IF(N139="základní",J139,0)</f>
        <v>0</v>
      </c>
      <c r="BF139" s="112">
        <f>IF(N139="snížená",J139,0)</f>
        <v>0</v>
      </c>
      <c r="BG139" s="112">
        <f>IF(N139="zákl. přenesená",J139,0)</f>
        <v>0</v>
      </c>
      <c r="BH139" s="112">
        <f>IF(N139="sníž. přenesená",J139,0)</f>
        <v>0</v>
      </c>
      <c r="BI139" s="112">
        <f>IF(N139="nulová",J139,0)</f>
        <v>0</v>
      </c>
      <c r="BJ139" s="14" t="s">
        <v>21</v>
      </c>
      <c r="BK139" s="112">
        <f>ROUND(I139*H139,2)</f>
        <v>0</v>
      </c>
      <c r="BL139" s="14" t="s">
        <v>338</v>
      </c>
      <c r="BM139" s="217" t="s">
        <v>565</v>
      </c>
    </row>
    <row r="140" spans="1:65" s="2" customFormat="1" ht="39">
      <c r="A140" s="32"/>
      <c r="B140" s="33"/>
      <c r="C140" s="34"/>
      <c r="D140" s="218" t="s">
        <v>185</v>
      </c>
      <c r="E140" s="34"/>
      <c r="F140" s="219" t="s">
        <v>340</v>
      </c>
      <c r="G140" s="34"/>
      <c r="H140" s="34"/>
      <c r="I140" s="176"/>
      <c r="J140" s="34"/>
      <c r="K140" s="34"/>
      <c r="L140" s="35"/>
      <c r="M140" s="220"/>
      <c r="N140" s="221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4" t="s">
        <v>185</v>
      </c>
      <c r="AU140" s="14" t="s">
        <v>21</v>
      </c>
    </row>
    <row r="141" spans="1:65" s="2" customFormat="1" ht="37.9" customHeight="1">
      <c r="A141" s="32"/>
      <c r="B141" s="33"/>
      <c r="C141" s="223" t="s">
        <v>207</v>
      </c>
      <c r="D141" s="223" t="s">
        <v>195</v>
      </c>
      <c r="E141" s="224" t="s">
        <v>341</v>
      </c>
      <c r="F141" s="225" t="s">
        <v>342</v>
      </c>
      <c r="G141" s="226" t="s">
        <v>255</v>
      </c>
      <c r="H141" s="227">
        <v>2</v>
      </c>
      <c r="I141" s="228"/>
      <c r="J141" s="229">
        <f>ROUND(I141*H141,2)</f>
        <v>0</v>
      </c>
      <c r="K141" s="225" t="s">
        <v>323</v>
      </c>
      <c r="L141" s="230"/>
      <c r="M141" s="231" t="s">
        <v>1</v>
      </c>
      <c r="N141" s="232" t="s">
        <v>51</v>
      </c>
      <c r="O141" s="69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7" t="s">
        <v>315</v>
      </c>
      <c r="AT141" s="217" t="s">
        <v>195</v>
      </c>
      <c r="AU141" s="217" t="s">
        <v>21</v>
      </c>
      <c r="AY141" s="14" t="s">
        <v>176</v>
      </c>
      <c r="BE141" s="112">
        <f>IF(N141="základní",J141,0)</f>
        <v>0</v>
      </c>
      <c r="BF141" s="112">
        <f>IF(N141="snížená",J141,0)</f>
        <v>0</v>
      </c>
      <c r="BG141" s="112">
        <f>IF(N141="zákl. přenesená",J141,0)</f>
        <v>0</v>
      </c>
      <c r="BH141" s="112">
        <f>IF(N141="sníž. přenesená",J141,0)</f>
        <v>0</v>
      </c>
      <c r="BI141" s="112">
        <f>IF(N141="nulová",J141,0)</f>
        <v>0</v>
      </c>
      <c r="BJ141" s="14" t="s">
        <v>21</v>
      </c>
      <c r="BK141" s="112">
        <f>ROUND(I141*H141,2)</f>
        <v>0</v>
      </c>
      <c r="BL141" s="14" t="s">
        <v>315</v>
      </c>
      <c r="BM141" s="217" t="s">
        <v>566</v>
      </c>
    </row>
    <row r="142" spans="1:65" s="2" customFormat="1" ht="19.5">
      <c r="A142" s="32"/>
      <c r="B142" s="33"/>
      <c r="C142" s="34"/>
      <c r="D142" s="218" t="s">
        <v>185</v>
      </c>
      <c r="E142" s="34"/>
      <c r="F142" s="219" t="s">
        <v>342</v>
      </c>
      <c r="G142" s="34"/>
      <c r="H142" s="34"/>
      <c r="I142" s="176"/>
      <c r="J142" s="34"/>
      <c r="K142" s="34"/>
      <c r="L142" s="35"/>
      <c r="M142" s="220"/>
      <c r="N142" s="22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4" t="s">
        <v>185</v>
      </c>
      <c r="AU142" s="14" t="s">
        <v>21</v>
      </c>
    </row>
    <row r="143" spans="1:65" s="2" customFormat="1" ht="24.2" customHeight="1">
      <c r="A143" s="32"/>
      <c r="B143" s="33"/>
      <c r="C143" s="206" t="s">
        <v>213</v>
      </c>
      <c r="D143" s="206" t="s">
        <v>178</v>
      </c>
      <c r="E143" s="207" t="s">
        <v>344</v>
      </c>
      <c r="F143" s="208" t="s">
        <v>345</v>
      </c>
      <c r="G143" s="209" t="s">
        <v>191</v>
      </c>
      <c r="H143" s="210">
        <v>780</v>
      </c>
      <c r="I143" s="211"/>
      <c r="J143" s="212">
        <f>ROUND(I143*H143,2)</f>
        <v>0</v>
      </c>
      <c r="K143" s="208" t="s">
        <v>323</v>
      </c>
      <c r="L143" s="35"/>
      <c r="M143" s="213" t="s">
        <v>1</v>
      </c>
      <c r="N143" s="214" t="s">
        <v>51</v>
      </c>
      <c r="O143" s="69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7" t="s">
        <v>338</v>
      </c>
      <c r="AT143" s="217" t="s">
        <v>178</v>
      </c>
      <c r="AU143" s="217" t="s">
        <v>21</v>
      </c>
      <c r="AY143" s="14" t="s">
        <v>176</v>
      </c>
      <c r="BE143" s="112">
        <f>IF(N143="základní",J143,0)</f>
        <v>0</v>
      </c>
      <c r="BF143" s="112">
        <f>IF(N143="snížená",J143,0)</f>
        <v>0</v>
      </c>
      <c r="BG143" s="112">
        <f>IF(N143="zákl. přenesená",J143,0)</f>
        <v>0</v>
      </c>
      <c r="BH143" s="112">
        <f>IF(N143="sníž. přenesená",J143,0)</f>
        <v>0</v>
      </c>
      <c r="BI143" s="112">
        <f>IF(N143="nulová",J143,0)</f>
        <v>0</v>
      </c>
      <c r="BJ143" s="14" t="s">
        <v>21</v>
      </c>
      <c r="BK143" s="112">
        <f>ROUND(I143*H143,2)</f>
        <v>0</v>
      </c>
      <c r="BL143" s="14" t="s">
        <v>338</v>
      </c>
      <c r="BM143" s="217" t="s">
        <v>567</v>
      </c>
    </row>
    <row r="144" spans="1:65" s="2" customFormat="1" ht="19.5">
      <c r="A144" s="32"/>
      <c r="B144" s="33"/>
      <c r="C144" s="34"/>
      <c r="D144" s="218" t="s">
        <v>185</v>
      </c>
      <c r="E144" s="34"/>
      <c r="F144" s="219" t="s">
        <v>347</v>
      </c>
      <c r="G144" s="34"/>
      <c r="H144" s="34"/>
      <c r="I144" s="176"/>
      <c r="J144" s="34"/>
      <c r="K144" s="34"/>
      <c r="L144" s="35"/>
      <c r="M144" s="220"/>
      <c r="N144" s="221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4" t="s">
        <v>185</v>
      </c>
      <c r="AU144" s="14" t="s">
        <v>21</v>
      </c>
    </row>
    <row r="145" spans="1:65" s="2" customFormat="1" ht="24.2" customHeight="1">
      <c r="A145" s="32"/>
      <c r="B145" s="33"/>
      <c r="C145" s="223" t="s">
        <v>218</v>
      </c>
      <c r="D145" s="223" t="s">
        <v>195</v>
      </c>
      <c r="E145" s="224" t="s">
        <v>348</v>
      </c>
      <c r="F145" s="225" t="s">
        <v>349</v>
      </c>
      <c r="G145" s="226" t="s">
        <v>191</v>
      </c>
      <c r="H145" s="227">
        <v>780</v>
      </c>
      <c r="I145" s="228"/>
      <c r="J145" s="229">
        <f>ROUND(I145*H145,2)</f>
        <v>0</v>
      </c>
      <c r="K145" s="225" t="s">
        <v>323</v>
      </c>
      <c r="L145" s="230"/>
      <c r="M145" s="231" t="s">
        <v>1</v>
      </c>
      <c r="N145" s="232" t="s">
        <v>51</v>
      </c>
      <c r="O145" s="69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7" t="s">
        <v>315</v>
      </c>
      <c r="AT145" s="217" t="s">
        <v>195</v>
      </c>
      <c r="AU145" s="217" t="s">
        <v>21</v>
      </c>
      <c r="AY145" s="14" t="s">
        <v>176</v>
      </c>
      <c r="BE145" s="112">
        <f>IF(N145="základní",J145,0)</f>
        <v>0</v>
      </c>
      <c r="BF145" s="112">
        <f>IF(N145="snížená",J145,0)</f>
        <v>0</v>
      </c>
      <c r="BG145" s="112">
        <f>IF(N145="zákl. přenesená",J145,0)</f>
        <v>0</v>
      </c>
      <c r="BH145" s="112">
        <f>IF(N145="sníž. přenesená",J145,0)</f>
        <v>0</v>
      </c>
      <c r="BI145" s="112">
        <f>IF(N145="nulová",J145,0)</f>
        <v>0</v>
      </c>
      <c r="BJ145" s="14" t="s">
        <v>21</v>
      </c>
      <c r="BK145" s="112">
        <f>ROUND(I145*H145,2)</f>
        <v>0</v>
      </c>
      <c r="BL145" s="14" t="s">
        <v>315</v>
      </c>
      <c r="BM145" s="217" t="s">
        <v>568</v>
      </c>
    </row>
    <row r="146" spans="1:65" s="2" customFormat="1" ht="19.5">
      <c r="A146" s="32"/>
      <c r="B146" s="33"/>
      <c r="C146" s="34"/>
      <c r="D146" s="218" t="s">
        <v>185</v>
      </c>
      <c r="E146" s="34"/>
      <c r="F146" s="219" t="s">
        <v>349</v>
      </c>
      <c r="G146" s="34"/>
      <c r="H146" s="34"/>
      <c r="I146" s="176"/>
      <c r="J146" s="34"/>
      <c r="K146" s="34"/>
      <c r="L146" s="35"/>
      <c r="M146" s="220"/>
      <c r="N146" s="221"/>
      <c r="O146" s="69"/>
      <c r="P146" s="69"/>
      <c r="Q146" s="69"/>
      <c r="R146" s="69"/>
      <c r="S146" s="69"/>
      <c r="T146" s="70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4" t="s">
        <v>185</v>
      </c>
      <c r="AU146" s="14" t="s">
        <v>21</v>
      </c>
    </row>
    <row r="147" spans="1:65" s="2" customFormat="1" ht="24.2" customHeight="1">
      <c r="A147" s="32"/>
      <c r="B147" s="33"/>
      <c r="C147" s="206" t="s">
        <v>198</v>
      </c>
      <c r="D147" s="206" t="s">
        <v>178</v>
      </c>
      <c r="E147" s="207" t="s">
        <v>351</v>
      </c>
      <c r="F147" s="208" t="s">
        <v>352</v>
      </c>
      <c r="G147" s="209" t="s">
        <v>255</v>
      </c>
      <c r="H147" s="210">
        <v>3</v>
      </c>
      <c r="I147" s="211"/>
      <c r="J147" s="212">
        <f>ROUND(I147*H147,2)</f>
        <v>0</v>
      </c>
      <c r="K147" s="208" t="s">
        <v>323</v>
      </c>
      <c r="L147" s="35"/>
      <c r="M147" s="213" t="s">
        <v>1</v>
      </c>
      <c r="N147" s="214" t="s">
        <v>51</v>
      </c>
      <c r="O147" s="69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7" t="s">
        <v>338</v>
      </c>
      <c r="AT147" s="217" t="s">
        <v>178</v>
      </c>
      <c r="AU147" s="217" t="s">
        <v>21</v>
      </c>
      <c r="AY147" s="14" t="s">
        <v>176</v>
      </c>
      <c r="BE147" s="112">
        <f>IF(N147="základní",J147,0)</f>
        <v>0</v>
      </c>
      <c r="BF147" s="112">
        <f>IF(N147="snížená",J147,0)</f>
        <v>0</v>
      </c>
      <c r="BG147" s="112">
        <f>IF(N147="zákl. přenesená",J147,0)</f>
        <v>0</v>
      </c>
      <c r="BH147" s="112">
        <f>IF(N147="sníž. přenesená",J147,0)</f>
        <v>0</v>
      </c>
      <c r="BI147" s="112">
        <f>IF(N147="nulová",J147,0)</f>
        <v>0</v>
      </c>
      <c r="BJ147" s="14" t="s">
        <v>21</v>
      </c>
      <c r="BK147" s="112">
        <f>ROUND(I147*H147,2)</f>
        <v>0</v>
      </c>
      <c r="BL147" s="14" t="s">
        <v>338</v>
      </c>
      <c r="BM147" s="217" t="s">
        <v>569</v>
      </c>
    </row>
    <row r="148" spans="1:65" s="2" customFormat="1" ht="19.5">
      <c r="A148" s="32"/>
      <c r="B148" s="33"/>
      <c r="C148" s="34"/>
      <c r="D148" s="218" t="s">
        <v>185</v>
      </c>
      <c r="E148" s="34"/>
      <c r="F148" s="219" t="s">
        <v>354</v>
      </c>
      <c r="G148" s="34"/>
      <c r="H148" s="34"/>
      <c r="I148" s="176"/>
      <c r="J148" s="34"/>
      <c r="K148" s="34"/>
      <c r="L148" s="35"/>
      <c r="M148" s="220"/>
      <c r="N148" s="221"/>
      <c r="O148" s="69"/>
      <c r="P148" s="69"/>
      <c r="Q148" s="69"/>
      <c r="R148" s="69"/>
      <c r="S148" s="69"/>
      <c r="T148" s="70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4" t="s">
        <v>185</v>
      </c>
      <c r="AU148" s="14" t="s">
        <v>21</v>
      </c>
    </row>
    <row r="149" spans="1:65" s="2" customFormat="1" ht="37.9" customHeight="1">
      <c r="A149" s="32"/>
      <c r="B149" s="33"/>
      <c r="C149" s="223" t="s">
        <v>227</v>
      </c>
      <c r="D149" s="223" t="s">
        <v>195</v>
      </c>
      <c r="E149" s="224" t="s">
        <v>355</v>
      </c>
      <c r="F149" s="225" t="s">
        <v>356</v>
      </c>
      <c r="G149" s="226" t="s">
        <v>255</v>
      </c>
      <c r="H149" s="227">
        <v>3</v>
      </c>
      <c r="I149" s="228"/>
      <c r="J149" s="229">
        <f>ROUND(I149*H149,2)</f>
        <v>0</v>
      </c>
      <c r="K149" s="225" t="s">
        <v>323</v>
      </c>
      <c r="L149" s="230"/>
      <c r="M149" s="231" t="s">
        <v>1</v>
      </c>
      <c r="N149" s="232" t="s">
        <v>51</v>
      </c>
      <c r="O149" s="69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7" t="s">
        <v>315</v>
      </c>
      <c r="AT149" s="217" t="s">
        <v>195</v>
      </c>
      <c r="AU149" s="217" t="s">
        <v>21</v>
      </c>
      <c r="AY149" s="14" t="s">
        <v>176</v>
      </c>
      <c r="BE149" s="112">
        <f>IF(N149="základní",J149,0)</f>
        <v>0</v>
      </c>
      <c r="BF149" s="112">
        <f>IF(N149="snížená",J149,0)</f>
        <v>0</v>
      </c>
      <c r="BG149" s="112">
        <f>IF(N149="zákl. přenesená",J149,0)</f>
        <v>0</v>
      </c>
      <c r="BH149" s="112">
        <f>IF(N149="sníž. přenesená",J149,0)</f>
        <v>0</v>
      </c>
      <c r="BI149" s="112">
        <f>IF(N149="nulová",J149,0)</f>
        <v>0</v>
      </c>
      <c r="BJ149" s="14" t="s">
        <v>21</v>
      </c>
      <c r="BK149" s="112">
        <f>ROUND(I149*H149,2)</f>
        <v>0</v>
      </c>
      <c r="BL149" s="14" t="s">
        <v>315</v>
      </c>
      <c r="BM149" s="217" t="s">
        <v>570</v>
      </c>
    </row>
    <row r="150" spans="1:65" s="2" customFormat="1" ht="29.25">
      <c r="A150" s="32"/>
      <c r="B150" s="33"/>
      <c r="C150" s="34"/>
      <c r="D150" s="218" t="s">
        <v>185</v>
      </c>
      <c r="E150" s="34"/>
      <c r="F150" s="219" t="s">
        <v>356</v>
      </c>
      <c r="G150" s="34"/>
      <c r="H150" s="34"/>
      <c r="I150" s="176"/>
      <c r="J150" s="34"/>
      <c r="K150" s="34"/>
      <c r="L150" s="35"/>
      <c r="M150" s="220"/>
      <c r="N150" s="221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4" t="s">
        <v>185</v>
      </c>
      <c r="AU150" s="14" t="s">
        <v>21</v>
      </c>
    </row>
    <row r="151" spans="1:65" s="2" customFormat="1" ht="24.2" customHeight="1">
      <c r="A151" s="32"/>
      <c r="B151" s="33"/>
      <c r="C151" s="206" t="s">
        <v>26</v>
      </c>
      <c r="D151" s="206" t="s">
        <v>178</v>
      </c>
      <c r="E151" s="207" t="s">
        <v>358</v>
      </c>
      <c r="F151" s="208" t="s">
        <v>359</v>
      </c>
      <c r="G151" s="209" t="s">
        <v>255</v>
      </c>
      <c r="H151" s="210">
        <v>2</v>
      </c>
      <c r="I151" s="211"/>
      <c r="J151" s="212">
        <f>ROUND(I151*H151,2)</f>
        <v>0</v>
      </c>
      <c r="K151" s="208" t="s">
        <v>323</v>
      </c>
      <c r="L151" s="35"/>
      <c r="M151" s="213" t="s">
        <v>1</v>
      </c>
      <c r="N151" s="214" t="s">
        <v>51</v>
      </c>
      <c r="O151" s="69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7" t="s">
        <v>338</v>
      </c>
      <c r="AT151" s="217" t="s">
        <v>178</v>
      </c>
      <c r="AU151" s="217" t="s">
        <v>21</v>
      </c>
      <c r="AY151" s="14" t="s">
        <v>176</v>
      </c>
      <c r="BE151" s="112">
        <f>IF(N151="základní",J151,0)</f>
        <v>0</v>
      </c>
      <c r="BF151" s="112">
        <f>IF(N151="snížená",J151,0)</f>
        <v>0</v>
      </c>
      <c r="BG151" s="112">
        <f>IF(N151="zákl. přenesená",J151,0)</f>
        <v>0</v>
      </c>
      <c r="BH151" s="112">
        <f>IF(N151="sníž. přenesená",J151,0)</f>
        <v>0</v>
      </c>
      <c r="BI151" s="112">
        <f>IF(N151="nulová",J151,0)</f>
        <v>0</v>
      </c>
      <c r="BJ151" s="14" t="s">
        <v>21</v>
      </c>
      <c r="BK151" s="112">
        <f>ROUND(I151*H151,2)</f>
        <v>0</v>
      </c>
      <c r="BL151" s="14" t="s">
        <v>338</v>
      </c>
      <c r="BM151" s="217" t="s">
        <v>571</v>
      </c>
    </row>
    <row r="152" spans="1:65" s="2" customFormat="1" ht="19.5">
      <c r="A152" s="32"/>
      <c r="B152" s="33"/>
      <c r="C152" s="34"/>
      <c r="D152" s="218" t="s">
        <v>185</v>
      </c>
      <c r="E152" s="34"/>
      <c r="F152" s="219" t="s">
        <v>361</v>
      </c>
      <c r="G152" s="34"/>
      <c r="H152" s="34"/>
      <c r="I152" s="176"/>
      <c r="J152" s="34"/>
      <c r="K152" s="34"/>
      <c r="L152" s="35"/>
      <c r="M152" s="220"/>
      <c r="N152" s="22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4" t="s">
        <v>185</v>
      </c>
      <c r="AU152" s="14" t="s">
        <v>21</v>
      </c>
    </row>
    <row r="153" spans="1:65" s="2" customFormat="1" ht="37.9" customHeight="1">
      <c r="A153" s="32"/>
      <c r="B153" s="33"/>
      <c r="C153" s="223" t="s">
        <v>241</v>
      </c>
      <c r="D153" s="223" t="s">
        <v>195</v>
      </c>
      <c r="E153" s="224" t="s">
        <v>362</v>
      </c>
      <c r="F153" s="225" t="s">
        <v>363</v>
      </c>
      <c r="G153" s="226" t="s">
        <v>255</v>
      </c>
      <c r="H153" s="227">
        <v>2</v>
      </c>
      <c r="I153" s="228"/>
      <c r="J153" s="229">
        <f>ROUND(I153*H153,2)</f>
        <v>0</v>
      </c>
      <c r="K153" s="225" t="s">
        <v>323</v>
      </c>
      <c r="L153" s="230"/>
      <c r="M153" s="231" t="s">
        <v>1</v>
      </c>
      <c r="N153" s="232" t="s">
        <v>51</v>
      </c>
      <c r="O153" s="69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7" t="s">
        <v>315</v>
      </c>
      <c r="AT153" s="217" t="s">
        <v>195</v>
      </c>
      <c r="AU153" s="217" t="s">
        <v>21</v>
      </c>
      <c r="AY153" s="14" t="s">
        <v>176</v>
      </c>
      <c r="BE153" s="112">
        <f>IF(N153="základní",J153,0)</f>
        <v>0</v>
      </c>
      <c r="BF153" s="112">
        <f>IF(N153="snížená",J153,0)</f>
        <v>0</v>
      </c>
      <c r="BG153" s="112">
        <f>IF(N153="zákl. přenesená",J153,0)</f>
        <v>0</v>
      </c>
      <c r="BH153" s="112">
        <f>IF(N153="sníž. přenesená",J153,0)</f>
        <v>0</v>
      </c>
      <c r="BI153" s="112">
        <f>IF(N153="nulová",J153,0)</f>
        <v>0</v>
      </c>
      <c r="BJ153" s="14" t="s">
        <v>21</v>
      </c>
      <c r="BK153" s="112">
        <f>ROUND(I153*H153,2)</f>
        <v>0</v>
      </c>
      <c r="BL153" s="14" t="s">
        <v>315</v>
      </c>
      <c r="BM153" s="217" t="s">
        <v>572</v>
      </c>
    </row>
    <row r="154" spans="1:65" s="2" customFormat="1" ht="29.25">
      <c r="A154" s="32"/>
      <c r="B154" s="33"/>
      <c r="C154" s="34"/>
      <c r="D154" s="218" t="s">
        <v>185</v>
      </c>
      <c r="E154" s="34"/>
      <c r="F154" s="219" t="s">
        <v>363</v>
      </c>
      <c r="G154" s="34"/>
      <c r="H154" s="34"/>
      <c r="I154" s="176"/>
      <c r="J154" s="34"/>
      <c r="K154" s="34"/>
      <c r="L154" s="35"/>
      <c r="M154" s="220"/>
      <c r="N154" s="221"/>
      <c r="O154" s="69"/>
      <c r="P154" s="69"/>
      <c r="Q154" s="69"/>
      <c r="R154" s="69"/>
      <c r="S154" s="69"/>
      <c r="T154" s="70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4" t="s">
        <v>185</v>
      </c>
      <c r="AU154" s="14" t="s">
        <v>21</v>
      </c>
    </row>
    <row r="155" spans="1:65" s="2" customFormat="1" ht="24.2" customHeight="1">
      <c r="A155" s="32"/>
      <c r="B155" s="33"/>
      <c r="C155" s="206" t="s">
        <v>247</v>
      </c>
      <c r="D155" s="206" t="s">
        <v>178</v>
      </c>
      <c r="E155" s="207" t="s">
        <v>365</v>
      </c>
      <c r="F155" s="208" t="s">
        <v>366</v>
      </c>
      <c r="G155" s="209" t="s">
        <v>191</v>
      </c>
      <c r="H155" s="210">
        <v>12</v>
      </c>
      <c r="I155" s="211"/>
      <c r="J155" s="212">
        <f>ROUND(I155*H155,2)</f>
        <v>0</v>
      </c>
      <c r="K155" s="208" t="s">
        <v>323</v>
      </c>
      <c r="L155" s="35"/>
      <c r="M155" s="213" t="s">
        <v>1</v>
      </c>
      <c r="N155" s="214" t="s">
        <v>51</v>
      </c>
      <c r="O155" s="69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7" t="s">
        <v>338</v>
      </c>
      <c r="AT155" s="217" t="s">
        <v>178</v>
      </c>
      <c r="AU155" s="217" t="s">
        <v>21</v>
      </c>
      <c r="AY155" s="14" t="s">
        <v>176</v>
      </c>
      <c r="BE155" s="112">
        <f>IF(N155="základní",J155,0)</f>
        <v>0</v>
      </c>
      <c r="BF155" s="112">
        <f>IF(N155="snížená",J155,0)</f>
        <v>0</v>
      </c>
      <c r="BG155" s="112">
        <f>IF(N155="zákl. přenesená",J155,0)</f>
        <v>0</v>
      </c>
      <c r="BH155" s="112">
        <f>IF(N155="sníž. přenesená",J155,0)</f>
        <v>0</v>
      </c>
      <c r="BI155" s="112">
        <f>IF(N155="nulová",J155,0)</f>
        <v>0</v>
      </c>
      <c r="BJ155" s="14" t="s">
        <v>21</v>
      </c>
      <c r="BK155" s="112">
        <f>ROUND(I155*H155,2)</f>
        <v>0</v>
      </c>
      <c r="BL155" s="14" t="s">
        <v>338</v>
      </c>
      <c r="BM155" s="217" t="s">
        <v>573</v>
      </c>
    </row>
    <row r="156" spans="1:65" s="2" customFormat="1" ht="19.5">
      <c r="A156" s="32"/>
      <c r="B156" s="33"/>
      <c r="C156" s="34"/>
      <c r="D156" s="218" t="s">
        <v>185</v>
      </c>
      <c r="E156" s="34"/>
      <c r="F156" s="219" t="s">
        <v>366</v>
      </c>
      <c r="G156" s="34"/>
      <c r="H156" s="34"/>
      <c r="I156" s="176"/>
      <c r="J156" s="34"/>
      <c r="K156" s="34"/>
      <c r="L156" s="35"/>
      <c r="M156" s="220"/>
      <c r="N156" s="221"/>
      <c r="O156" s="69"/>
      <c r="P156" s="69"/>
      <c r="Q156" s="69"/>
      <c r="R156" s="69"/>
      <c r="S156" s="69"/>
      <c r="T156" s="70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4" t="s">
        <v>185</v>
      </c>
      <c r="AU156" s="14" t="s">
        <v>21</v>
      </c>
    </row>
    <row r="157" spans="1:65" s="2" customFormat="1" ht="24.2" customHeight="1">
      <c r="A157" s="32"/>
      <c r="B157" s="33"/>
      <c r="C157" s="206" t="s">
        <v>252</v>
      </c>
      <c r="D157" s="206" t="s">
        <v>178</v>
      </c>
      <c r="E157" s="207" t="s">
        <v>368</v>
      </c>
      <c r="F157" s="208" t="s">
        <v>369</v>
      </c>
      <c r="G157" s="209" t="s">
        <v>191</v>
      </c>
      <c r="H157" s="210">
        <v>12</v>
      </c>
      <c r="I157" s="211"/>
      <c r="J157" s="212">
        <f>ROUND(I157*H157,2)</f>
        <v>0</v>
      </c>
      <c r="K157" s="208" t="s">
        <v>323</v>
      </c>
      <c r="L157" s="35"/>
      <c r="M157" s="213" t="s">
        <v>1</v>
      </c>
      <c r="N157" s="214" t="s">
        <v>51</v>
      </c>
      <c r="O157" s="69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7" t="s">
        <v>338</v>
      </c>
      <c r="AT157" s="217" t="s">
        <v>178</v>
      </c>
      <c r="AU157" s="217" t="s">
        <v>21</v>
      </c>
      <c r="AY157" s="14" t="s">
        <v>176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14" t="s">
        <v>21</v>
      </c>
      <c r="BK157" s="112">
        <f>ROUND(I157*H157,2)</f>
        <v>0</v>
      </c>
      <c r="BL157" s="14" t="s">
        <v>338</v>
      </c>
      <c r="BM157" s="217" t="s">
        <v>574</v>
      </c>
    </row>
    <row r="158" spans="1:65" s="2" customFormat="1" ht="11.25">
      <c r="A158" s="32"/>
      <c r="B158" s="33"/>
      <c r="C158" s="34"/>
      <c r="D158" s="218" t="s">
        <v>185</v>
      </c>
      <c r="E158" s="34"/>
      <c r="F158" s="219" t="s">
        <v>369</v>
      </c>
      <c r="G158" s="34"/>
      <c r="H158" s="34"/>
      <c r="I158" s="176"/>
      <c r="J158" s="34"/>
      <c r="K158" s="34"/>
      <c r="L158" s="35"/>
      <c r="M158" s="220"/>
      <c r="N158" s="221"/>
      <c r="O158" s="69"/>
      <c r="P158" s="69"/>
      <c r="Q158" s="69"/>
      <c r="R158" s="69"/>
      <c r="S158" s="69"/>
      <c r="T158" s="70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4" t="s">
        <v>185</v>
      </c>
      <c r="AU158" s="14" t="s">
        <v>21</v>
      </c>
    </row>
    <row r="159" spans="1:65" s="2" customFormat="1" ht="24.2" customHeight="1">
      <c r="A159" s="32"/>
      <c r="B159" s="33"/>
      <c r="C159" s="206" t="s">
        <v>258</v>
      </c>
      <c r="D159" s="206" t="s">
        <v>178</v>
      </c>
      <c r="E159" s="207" t="s">
        <v>371</v>
      </c>
      <c r="F159" s="208" t="s">
        <v>372</v>
      </c>
      <c r="G159" s="209" t="s">
        <v>255</v>
      </c>
      <c r="H159" s="210">
        <v>10</v>
      </c>
      <c r="I159" s="211"/>
      <c r="J159" s="212">
        <f>ROUND(I159*H159,2)</f>
        <v>0</v>
      </c>
      <c r="K159" s="208" t="s">
        <v>323</v>
      </c>
      <c r="L159" s="35"/>
      <c r="M159" s="213" t="s">
        <v>1</v>
      </c>
      <c r="N159" s="214" t="s">
        <v>51</v>
      </c>
      <c r="O159" s="69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7" t="s">
        <v>338</v>
      </c>
      <c r="AT159" s="217" t="s">
        <v>178</v>
      </c>
      <c r="AU159" s="217" t="s">
        <v>21</v>
      </c>
      <c r="AY159" s="14" t="s">
        <v>176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14" t="s">
        <v>21</v>
      </c>
      <c r="BK159" s="112">
        <f>ROUND(I159*H159,2)</f>
        <v>0</v>
      </c>
      <c r="BL159" s="14" t="s">
        <v>338</v>
      </c>
      <c r="BM159" s="217" t="s">
        <v>575</v>
      </c>
    </row>
    <row r="160" spans="1:65" s="2" customFormat="1" ht="19.5">
      <c r="A160" s="32"/>
      <c r="B160" s="33"/>
      <c r="C160" s="34"/>
      <c r="D160" s="218" t="s">
        <v>185</v>
      </c>
      <c r="E160" s="34"/>
      <c r="F160" s="219" t="s">
        <v>372</v>
      </c>
      <c r="G160" s="34"/>
      <c r="H160" s="34"/>
      <c r="I160" s="176"/>
      <c r="J160" s="34"/>
      <c r="K160" s="34"/>
      <c r="L160" s="35"/>
      <c r="M160" s="220"/>
      <c r="N160" s="221"/>
      <c r="O160" s="69"/>
      <c r="P160" s="69"/>
      <c r="Q160" s="69"/>
      <c r="R160" s="69"/>
      <c r="S160" s="69"/>
      <c r="T160" s="70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4" t="s">
        <v>185</v>
      </c>
      <c r="AU160" s="14" t="s">
        <v>21</v>
      </c>
    </row>
    <row r="161" spans="1:65" s="2" customFormat="1" ht="24.2" customHeight="1">
      <c r="A161" s="32"/>
      <c r="B161" s="33"/>
      <c r="C161" s="206" t="s">
        <v>8</v>
      </c>
      <c r="D161" s="206" t="s">
        <v>178</v>
      </c>
      <c r="E161" s="207" t="s">
        <v>374</v>
      </c>
      <c r="F161" s="208" t="s">
        <v>375</v>
      </c>
      <c r="G161" s="209" t="s">
        <v>255</v>
      </c>
      <c r="H161" s="210">
        <v>10</v>
      </c>
      <c r="I161" s="211"/>
      <c r="J161" s="212">
        <f>ROUND(I161*H161,2)</f>
        <v>0</v>
      </c>
      <c r="K161" s="208" t="s">
        <v>323</v>
      </c>
      <c r="L161" s="35"/>
      <c r="M161" s="213" t="s">
        <v>1</v>
      </c>
      <c r="N161" s="214" t="s">
        <v>51</v>
      </c>
      <c r="O161" s="69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7" t="s">
        <v>338</v>
      </c>
      <c r="AT161" s="217" t="s">
        <v>178</v>
      </c>
      <c r="AU161" s="217" t="s">
        <v>21</v>
      </c>
      <c r="AY161" s="14" t="s">
        <v>176</v>
      </c>
      <c r="BE161" s="112">
        <f>IF(N161="základní",J161,0)</f>
        <v>0</v>
      </c>
      <c r="BF161" s="112">
        <f>IF(N161="snížená",J161,0)</f>
        <v>0</v>
      </c>
      <c r="BG161" s="112">
        <f>IF(N161="zákl. přenesená",J161,0)</f>
        <v>0</v>
      </c>
      <c r="BH161" s="112">
        <f>IF(N161="sníž. přenesená",J161,0)</f>
        <v>0</v>
      </c>
      <c r="BI161" s="112">
        <f>IF(N161="nulová",J161,0)</f>
        <v>0</v>
      </c>
      <c r="BJ161" s="14" t="s">
        <v>21</v>
      </c>
      <c r="BK161" s="112">
        <f>ROUND(I161*H161,2)</f>
        <v>0</v>
      </c>
      <c r="BL161" s="14" t="s">
        <v>338</v>
      </c>
      <c r="BM161" s="217" t="s">
        <v>576</v>
      </c>
    </row>
    <row r="162" spans="1:65" s="2" customFormat="1" ht="29.25">
      <c r="A162" s="32"/>
      <c r="B162" s="33"/>
      <c r="C162" s="34"/>
      <c r="D162" s="218" t="s">
        <v>185</v>
      </c>
      <c r="E162" s="34"/>
      <c r="F162" s="219" t="s">
        <v>377</v>
      </c>
      <c r="G162" s="34"/>
      <c r="H162" s="34"/>
      <c r="I162" s="176"/>
      <c r="J162" s="34"/>
      <c r="K162" s="34"/>
      <c r="L162" s="35"/>
      <c r="M162" s="220"/>
      <c r="N162" s="221"/>
      <c r="O162" s="69"/>
      <c r="P162" s="69"/>
      <c r="Q162" s="69"/>
      <c r="R162" s="69"/>
      <c r="S162" s="69"/>
      <c r="T162" s="70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4" t="s">
        <v>185</v>
      </c>
      <c r="AU162" s="14" t="s">
        <v>21</v>
      </c>
    </row>
    <row r="163" spans="1:65" s="2" customFormat="1" ht="24.2" customHeight="1">
      <c r="A163" s="32"/>
      <c r="B163" s="33"/>
      <c r="C163" s="206" t="s">
        <v>267</v>
      </c>
      <c r="D163" s="206" t="s">
        <v>178</v>
      </c>
      <c r="E163" s="207" t="s">
        <v>378</v>
      </c>
      <c r="F163" s="208" t="s">
        <v>379</v>
      </c>
      <c r="G163" s="209" t="s">
        <v>191</v>
      </c>
      <c r="H163" s="210">
        <v>24</v>
      </c>
      <c r="I163" s="211"/>
      <c r="J163" s="212">
        <f>ROUND(I163*H163,2)</f>
        <v>0</v>
      </c>
      <c r="K163" s="208" t="s">
        <v>323</v>
      </c>
      <c r="L163" s="35"/>
      <c r="M163" s="213" t="s">
        <v>1</v>
      </c>
      <c r="N163" s="214" t="s">
        <v>51</v>
      </c>
      <c r="O163" s="69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7" t="s">
        <v>338</v>
      </c>
      <c r="AT163" s="217" t="s">
        <v>178</v>
      </c>
      <c r="AU163" s="217" t="s">
        <v>21</v>
      </c>
      <c r="AY163" s="14" t="s">
        <v>176</v>
      </c>
      <c r="BE163" s="112">
        <f>IF(N163="základní",J163,0)</f>
        <v>0</v>
      </c>
      <c r="BF163" s="112">
        <f>IF(N163="snížená",J163,0)</f>
        <v>0</v>
      </c>
      <c r="BG163" s="112">
        <f>IF(N163="zákl. přenesená",J163,0)</f>
        <v>0</v>
      </c>
      <c r="BH163" s="112">
        <f>IF(N163="sníž. přenesená",J163,0)</f>
        <v>0</v>
      </c>
      <c r="BI163" s="112">
        <f>IF(N163="nulová",J163,0)</f>
        <v>0</v>
      </c>
      <c r="BJ163" s="14" t="s">
        <v>21</v>
      </c>
      <c r="BK163" s="112">
        <f>ROUND(I163*H163,2)</f>
        <v>0</v>
      </c>
      <c r="BL163" s="14" t="s">
        <v>338</v>
      </c>
      <c r="BM163" s="217" t="s">
        <v>577</v>
      </c>
    </row>
    <row r="164" spans="1:65" s="2" customFormat="1" ht="19.5">
      <c r="A164" s="32"/>
      <c r="B164" s="33"/>
      <c r="C164" s="34"/>
      <c r="D164" s="218" t="s">
        <v>185</v>
      </c>
      <c r="E164" s="34"/>
      <c r="F164" s="219" t="s">
        <v>379</v>
      </c>
      <c r="G164" s="34"/>
      <c r="H164" s="34"/>
      <c r="I164" s="176"/>
      <c r="J164" s="34"/>
      <c r="K164" s="34"/>
      <c r="L164" s="35"/>
      <c r="M164" s="220"/>
      <c r="N164" s="221"/>
      <c r="O164" s="69"/>
      <c r="P164" s="69"/>
      <c r="Q164" s="69"/>
      <c r="R164" s="69"/>
      <c r="S164" s="69"/>
      <c r="T164" s="70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4" t="s">
        <v>185</v>
      </c>
      <c r="AU164" s="14" t="s">
        <v>21</v>
      </c>
    </row>
    <row r="165" spans="1:65" s="2" customFormat="1" ht="37.9" customHeight="1">
      <c r="A165" s="32"/>
      <c r="B165" s="33"/>
      <c r="C165" s="206" t="s">
        <v>272</v>
      </c>
      <c r="D165" s="206" t="s">
        <v>178</v>
      </c>
      <c r="E165" s="207" t="s">
        <v>381</v>
      </c>
      <c r="F165" s="208" t="s">
        <v>382</v>
      </c>
      <c r="G165" s="209" t="s">
        <v>255</v>
      </c>
      <c r="H165" s="210">
        <v>1</v>
      </c>
      <c r="I165" s="211"/>
      <c r="J165" s="212">
        <f>ROUND(I165*H165,2)</f>
        <v>0</v>
      </c>
      <c r="K165" s="208" t="s">
        <v>323</v>
      </c>
      <c r="L165" s="35"/>
      <c r="M165" s="213" t="s">
        <v>1</v>
      </c>
      <c r="N165" s="214" t="s">
        <v>51</v>
      </c>
      <c r="O165" s="69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7" t="s">
        <v>338</v>
      </c>
      <c r="AT165" s="217" t="s">
        <v>178</v>
      </c>
      <c r="AU165" s="217" t="s">
        <v>21</v>
      </c>
      <c r="AY165" s="14" t="s">
        <v>176</v>
      </c>
      <c r="BE165" s="112">
        <f>IF(N165="základní",J165,0)</f>
        <v>0</v>
      </c>
      <c r="BF165" s="112">
        <f>IF(N165="snížená",J165,0)</f>
        <v>0</v>
      </c>
      <c r="BG165" s="112">
        <f>IF(N165="zákl. přenesená",J165,0)</f>
        <v>0</v>
      </c>
      <c r="BH165" s="112">
        <f>IF(N165="sníž. přenesená",J165,0)</f>
        <v>0</v>
      </c>
      <c r="BI165" s="112">
        <f>IF(N165="nulová",J165,0)</f>
        <v>0</v>
      </c>
      <c r="BJ165" s="14" t="s">
        <v>21</v>
      </c>
      <c r="BK165" s="112">
        <f>ROUND(I165*H165,2)</f>
        <v>0</v>
      </c>
      <c r="BL165" s="14" t="s">
        <v>338</v>
      </c>
      <c r="BM165" s="217" t="s">
        <v>578</v>
      </c>
    </row>
    <row r="166" spans="1:65" s="2" customFormat="1" ht="58.5">
      <c r="A166" s="32"/>
      <c r="B166" s="33"/>
      <c r="C166" s="34"/>
      <c r="D166" s="218" t="s">
        <v>185</v>
      </c>
      <c r="E166" s="34"/>
      <c r="F166" s="219" t="s">
        <v>384</v>
      </c>
      <c r="G166" s="34"/>
      <c r="H166" s="34"/>
      <c r="I166" s="176"/>
      <c r="J166" s="34"/>
      <c r="K166" s="34"/>
      <c r="L166" s="35"/>
      <c r="M166" s="220"/>
      <c r="N166" s="221"/>
      <c r="O166" s="69"/>
      <c r="P166" s="69"/>
      <c r="Q166" s="69"/>
      <c r="R166" s="69"/>
      <c r="S166" s="69"/>
      <c r="T166" s="70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4" t="s">
        <v>185</v>
      </c>
      <c r="AU166" s="14" t="s">
        <v>21</v>
      </c>
    </row>
    <row r="167" spans="1:65" s="2" customFormat="1" ht="24.2" customHeight="1">
      <c r="A167" s="32"/>
      <c r="B167" s="33"/>
      <c r="C167" s="206" t="s">
        <v>277</v>
      </c>
      <c r="D167" s="206" t="s">
        <v>178</v>
      </c>
      <c r="E167" s="207" t="s">
        <v>385</v>
      </c>
      <c r="F167" s="208" t="s">
        <v>386</v>
      </c>
      <c r="G167" s="209" t="s">
        <v>255</v>
      </c>
      <c r="H167" s="210">
        <v>4</v>
      </c>
      <c r="I167" s="211"/>
      <c r="J167" s="212">
        <f>ROUND(I167*H167,2)</f>
        <v>0</v>
      </c>
      <c r="K167" s="208" t="s">
        <v>323</v>
      </c>
      <c r="L167" s="35"/>
      <c r="M167" s="213" t="s">
        <v>1</v>
      </c>
      <c r="N167" s="214" t="s">
        <v>51</v>
      </c>
      <c r="O167" s="69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7" t="s">
        <v>338</v>
      </c>
      <c r="AT167" s="217" t="s">
        <v>178</v>
      </c>
      <c r="AU167" s="217" t="s">
        <v>21</v>
      </c>
      <c r="AY167" s="14" t="s">
        <v>176</v>
      </c>
      <c r="BE167" s="112">
        <f>IF(N167="základní",J167,0)</f>
        <v>0</v>
      </c>
      <c r="BF167" s="112">
        <f>IF(N167="snížená",J167,0)</f>
        <v>0</v>
      </c>
      <c r="BG167" s="112">
        <f>IF(N167="zákl. přenesená",J167,0)</f>
        <v>0</v>
      </c>
      <c r="BH167" s="112">
        <f>IF(N167="sníž. přenesená",J167,0)</f>
        <v>0</v>
      </c>
      <c r="BI167" s="112">
        <f>IF(N167="nulová",J167,0)</f>
        <v>0</v>
      </c>
      <c r="BJ167" s="14" t="s">
        <v>21</v>
      </c>
      <c r="BK167" s="112">
        <f>ROUND(I167*H167,2)</f>
        <v>0</v>
      </c>
      <c r="BL167" s="14" t="s">
        <v>338</v>
      </c>
      <c r="BM167" s="217" t="s">
        <v>579</v>
      </c>
    </row>
    <row r="168" spans="1:65" s="2" customFormat="1" ht="19.5">
      <c r="A168" s="32"/>
      <c r="B168" s="33"/>
      <c r="C168" s="34"/>
      <c r="D168" s="218" t="s">
        <v>185</v>
      </c>
      <c r="E168" s="34"/>
      <c r="F168" s="219" t="s">
        <v>386</v>
      </c>
      <c r="G168" s="34"/>
      <c r="H168" s="34"/>
      <c r="I168" s="176"/>
      <c r="J168" s="34"/>
      <c r="K168" s="34"/>
      <c r="L168" s="35"/>
      <c r="M168" s="220"/>
      <c r="N168" s="221"/>
      <c r="O168" s="69"/>
      <c r="P168" s="69"/>
      <c r="Q168" s="69"/>
      <c r="R168" s="69"/>
      <c r="S168" s="69"/>
      <c r="T168" s="70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4" t="s">
        <v>185</v>
      </c>
      <c r="AU168" s="14" t="s">
        <v>21</v>
      </c>
    </row>
    <row r="169" spans="1:65" s="2" customFormat="1" ht="49.15" customHeight="1">
      <c r="A169" s="32"/>
      <c r="B169" s="33"/>
      <c r="C169" s="206" t="s">
        <v>282</v>
      </c>
      <c r="D169" s="206" t="s">
        <v>178</v>
      </c>
      <c r="E169" s="207" t="s">
        <v>388</v>
      </c>
      <c r="F169" s="208" t="s">
        <v>389</v>
      </c>
      <c r="G169" s="209" t="s">
        <v>255</v>
      </c>
      <c r="H169" s="210">
        <v>1</v>
      </c>
      <c r="I169" s="211"/>
      <c r="J169" s="212">
        <f>ROUND(I169*H169,2)</f>
        <v>0</v>
      </c>
      <c r="K169" s="208" t="s">
        <v>323</v>
      </c>
      <c r="L169" s="35"/>
      <c r="M169" s="213" t="s">
        <v>1</v>
      </c>
      <c r="N169" s="214" t="s">
        <v>51</v>
      </c>
      <c r="O169" s="69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7" t="s">
        <v>338</v>
      </c>
      <c r="AT169" s="217" t="s">
        <v>178</v>
      </c>
      <c r="AU169" s="217" t="s">
        <v>21</v>
      </c>
      <c r="AY169" s="14" t="s">
        <v>176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14" t="s">
        <v>21</v>
      </c>
      <c r="BK169" s="112">
        <f>ROUND(I169*H169,2)</f>
        <v>0</v>
      </c>
      <c r="BL169" s="14" t="s">
        <v>338</v>
      </c>
      <c r="BM169" s="217" t="s">
        <v>580</v>
      </c>
    </row>
    <row r="170" spans="1:65" s="2" customFormat="1" ht="68.25">
      <c r="A170" s="32"/>
      <c r="B170" s="33"/>
      <c r="C170" s="34"/>
      <c r="D170" s="218" t="s">
        <v>185</v>
      </c>
      <c r="E170" s="34"/>
      <c r="F170" s="219" t="s">
        <v>391</v>
      </c>
      <c r="G170" s="34"/>
      <c r="H170" s="34"/>
      <c r="I170" s="176"/>
      <c r="J170" s="34"/>
      <c r="K170" s="34"/>
      <c r="L170" s="35"/>
      <c r="M170" s="220"/>
      <c r="N170" s="221"/>
      <c r="O170" s="69"/>
      <c r="P170" s="69"/>
      <c r="Q170" s="69"/>
      <c r="R170" s="69"/>
      <c r="S170" s="69"/>
      <c r="T170" s="70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4" t="s">
        <v>185</v>
      </c>
      <c r="AU170" s="14" t="s">
        <v>21</v>
      </c>
    </row>
    <row r="171" spans="1:65" s="2" customFormat="1" ht="49.15" customHeight="1">
      <c r="A171" s="32"/>
      <c r="B171" s="33"/>
      <c r="C171" s="206" t="s">
        <v>287</v>
      </c>
      <c r="D171" s="206" t="s">
        <v>178</v>
      </c>
      <c r="E171" s="207" t="s">
        <v>392</v>
      </c>
      <c r="F171" s="208" t="s">
        <v>393</v>
      </c>
      <c r="G171" s="209" t="s">
        <v>255</v>
      </c>
      <c r="H171" s="210">
        <v>4</v>
      </c>
      <c r="I171" s="211"/>
      <c r="J171" s="212">
        <f>ROUND(I171*H171,2)</f>
        <v>0</v>
      </c>
      <c r="K171" s="208" t="s">
        <v>323</v>
      </c>
      <c r="L171" s="35"/>
      <c r="M171" s="213" t="s">
        <v>1</v>
      </c>
      <c r="N171" s="214" t="s">
        <v>51</v>
      </c>
      <c r="O171" s="69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7" t="s">
        <v>338</v>
      </c>
      <c r="AT171" s="217" t="s">
        <v>178</v>
      </c>
      <c r="AU171" s="217" t="s">
        <v>21</v>
      </c>
      <c r="AY171" s="14" t="s">
        <v>176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14" t="s">
        <v>21</v>
      </c>
      <c r="BK171" s="112">
        <f>ROUND(I171*H171,2)</f>
        <v>0</v>
      </c>
      <c r="BL171" s="14" t="s">
        <v>338</v>
      </c>
      <c r="BM171" s="217" t="s">
        <v>581</v>
      </c>
    </row>
    <row r="172" spans="1:65" s="2" customFormat="1" ht="29.25">
      <c r="A172" s="32"/>
      <c r="B172" s="33"/>
      <c r="C172" s="34"/>
      <c r="D172" s="218" t="s">
        <v>185</v>
      </c>
      <c r="E172" s="34"/>
      <c r="F172" s="219" t="s">
        <v>393</v>
      </c>
      <c r="G172" s="34"/>
      <c r="H172" s="34"/>
      <c r="I172" s="176"/>
      <c r="J172" s="34"/>
      <c r="K172" s="34"/>
      <c r="L172" s="35"/>
      <c r="M172" s="220"/>
      <c r="N172" s="221"/>
      <c r="O172" s="69"/>
      <c r="P172" s="69"/>
      <c r="Q172" s="69"/>
      <c r="R172" s="69"/>
      <c r="S172" s="69"/>
      <c r="T172" s="70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4" t="s">
        <v>185</v>
      </c>
      <c r="AU172" s="14" t="s">
        <v>21</v>
      </c>
    </row>
    <row r="173" spans="1:65" s="2" customFormat="1" ht="24.2" customHeight="1">
      <c r="A173" s="32"/>
      <c r="B173" s="33"/>
      <c r="C173" s="206" t="s">
        <v>7</v>
      </c>
      <c r="D173" s="206" t="s">
        <v>178</v>
      </c>
      <c r="E173" s="207" t="s">
        <v>396</v>
      </c>
      <c r="F173" s="208" t="s">
        <v>397</v>
      </c>
      <c r="G173" s="209" t="s">
        <v>255</v>
      </c>
      <c r="H173" s="210">
        <v>1</v>
      </c>
      <c r="I173" s="211"/>
      <c r="J173" s="212">
        <f>ROUND(I173*H173,2)</f>
        <v>0</v>
      </c>
      <c r="K173" s="208" t="s">
        <v>323</v>
      </c>
      <c r="L173" s="35"/>
      <c r="M173" s="213" t="s">
        <v>1</v>
      </c>
      <c r="N173" s="214" t="s">
        <v>51</v>
      </c>
      <c r="O173" s="69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7" t="s">
        <v>183</v>
      </c>
      <c r="AT173" s="217" t="s">
        <v>178</v>
      </c>
      <c r="AU173" s="217" t="s">
        <v>21</v>
      </c>
      <c r="AY173" s="14" t="s">
        <v>176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14" t="s">
        <v>21</v>
      </c>
      <c r="BK173" s="112">
        <f>ROUND(I173*H173,2)</f>
        <v>0</v>
      </c>
      <c r="BL173" s="14" t="s">
        <v>183</v>
      </c>
      <c r="BM173" s="217" t="s">
        <v>582</v>
      </c>
    </row>
    <row r="174" spans="1:65" s="2" customFormat="1" ht="29.25">
      <c r="A174" s="32"/>
      <c r="B174" s="33"/>
      <c r="C174" s="34"/>
      <c r="D174" s="218" t="s">
        <v>185</v>
      </c>
      <c r="E174" s="34"/>
      <c r="F174" s="219" t="s">
        <v>399</v>
      </c>
      <c r="G174" s="34"/>
      <c r="H174" s="34"/>
      <c r="I174" s="176"/>
      <c r="J174" s="34"/>
      <c r="K174" s="34"/>
      <c r="L174" s="35"/>
      <c r="M174" s="220"/>
      <c r="N174" s="221"/>
      <c r="O174" s="69"/>
      <c r="P174" s="69"/>
      <c r="Q174" s="69"/>
      <c r="R174" s="69"/>
      <c r="S174" s="69"/>
      <c r="T174" s="70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4" t="s">
        <v>185</v>
      </c>
      <c r="AU174" s="14" t="s">
        <v>21</v>
      </c>
    </row>
    <row r="175" spans="1:65" s="2" customFormat="1" ht="24.2" customHeight="1">
      <c r="A175" s="32"/>
      <c r="B175" s="33"/>
      <c r="C175" s="206" t="s">
        <v>296</v>
      </c>
      <c r="D175" s="206" t="s">
        <v>178</v>
      </c>
      <c r="E175" s="207" t="s">
        <v>400</v>
      </c>
      <c r="F175" s="208" t="s">
        <v>401</v>
      </c>
      <c r="G175" s="209" t="s">
        <v>255</v>
      </c>
      <c r="H175" s="210">
        <v>50</v>
      </c>
      <c r="I175" s="211"/>
      <c r="J175" s="212">
        <f>ROUND(I175*H175,2)</f>
        <v>0</v>
      </c>
      <c r="K175" s="208" t="s">
        <v>323</v>
      </c>
      <c r="L175" s="35"/>
      <c r="M175" s="213" t="s">
        <v>1</v>
      </c>
      <c r="N175" s="214" t="s">
        <v>51</v>
      </c>
      <c r="O175" s="69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7" t="s">
        <v>183</v>
      </c>
      <c r="AT175" s="217" t="s">
        <v>178</v>
      </c>
      <c r="AU175" s="217" t="s">
        <v>21</v>
      </c>
      <c r="AY175" s="14" t="s">
        <v>176</v>
      </c>
      <c r="BE175" s="112">
        <f>IF(N175="základní",J175,0)</f>
        <v>0</v>
      </c>
      <c r="BF175" s="112">
        <f>IF(N175="snížená",J175,0)</f>
        <v>0</v>
      </c>
      <c r="BG175" s="112">
        <f>IF(N175="zákl. přenesená",J175,0)</f>
        <v>0</v>
      </c>
      <c r="BH175" s="112">
        <f>IF(N175="sníž. přenesená",J175,0)</f>
        <v>0</v>
      </c>
      <c r="BI175" s="112">
        <f>IF(N175="nulová",J175,0)</f>
        <v>0</v>
      </c>
      <c r="BJ175" s="14" t="s">
        <v>21</v>
      </c>
      <c r="BK175" s="112">
        <f>ROUND(I175*H175,2)</f>
        <v>0</v>
      </c>
      <c r="BL175" s="14" t="s">
        <v>183</v>
      </c>
      <c r="BM175" s="217" t="s">
        <v>583</v>
      </c>
    </row>
    <row r="176" spans="1:65" s="2" customFormat="1" ht="19.5">
      <c r="A176" s="32"/>
      <c r="B176" s="33"/>
      <c r="C176" s="34"/>
      <c r="D176" s="218" t="s">
        <v>185</v>
      </c>
      <c r="E176" s="34"/>
      <c r="F176" s="219" t="s">
        <v>403</v>
      </c>
      <c r="G176" s="34"/>
      <c r="H176" s="34"/>
      <c r="I176" s="176"/>
      <c r="J176" s="34"/>
      <c r="K176" s="34"/>
      <c r="L176" s="35"/>
      <c r="M176" s="220"/>
      <c r="N176" s="221"/>
      <c r="O176" s="69"/>
      <c r="P176" s="69"/>
      <c r="Q176" s="69"/>
      <c r="R176" s="69"/>
      <c r="S176" s="69"/>
      <c r="T176" s="70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4" t="s">
        <v>185</v>
      </c>
      <c r="AU176" s="14" t="s">
        <v>21</v>
      </c>
    </row>
    <row r="177" spans="1:65" s="2" customFormat="1" ht="24.2" customHeight="1">
      <c r="A177" s="32"/>
      <c r="B177" s="33"/>
      <c r="C177" s="206" t="s">
        <v>301</v>
      </c>
      <c r="D177" s="206" t="s">
        <v>178</v>
      </c>
      <c r="E177" s="207" t="s">
        <v>404</v>
      </c>
      <c r="F177" s="208" t="s">
        <v>405</v>
      </c>
      <c r="G177" s="209" t="s">
        <v>406</v>
      </c>
      <c r="H177" s="210">
        <v>12</v>
      </c>
      <c r="I177" s="211"/>
      <c r="J177" s="212">
        <f>ROUND(I177*H177,2)</f>
        <v>0</v>
      </c>
      <c r="K177" s="208" t="s">
        <v>323</v>
      </c>
      <c r="L177" s="35"/>
      <c r="M177" s="213" t="s">
        <v>1</v>
      </c>
      <c r="N177" s="214" t="s">
        <v>51</v>
      </c>
      <c r="O177" s="69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7" t="s">
        <v>338</v>
      </c>
      <c r="AT177" s="217" t="s">
        <v>178</v>
      </c>
      <c r="AU177" s="217" t="s">
        <v>21</v>
      </c>
      <c r="AY177" s="14" t="s">
        <v>176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14" t="s">
        <v>21</v>
      </c>
      <c r="BK177" s="112">
        <f>ROUND(I177*H177,2)</f>
        <v>0</v>
      </c>
      <c r="BL177" s="14" t="s">
        <v>338</v>
      </c>
      <c r="BM177" s="217" t="s">
        <v>584</v>
      </c>
    </row>
    <row r="178" spans="1:65" s="2" customFormat="1" ht="29.25">
      <c r="A178" s="32"/>
      <c r="B178" s="33"/>
      <c r="C178" s="34"/>
      <c r="D178" s="218" t="s">
        <v>185</v>
      </c>
      <c r="E178" s="34"/>
      <c r="F178" s="219" t="s">
        <v>408</v>
      </c>
      <c r="G178" s="34"/>
      <c r="H178" s="34"/>
      <c r="I178" s="176"/>
      <c r="J178" s="34"/>
      <c r="K178" s="34"/>
      <c r="L178" s="35"/>
      <c r="M178" s="220"/>
      <c r="N178" s="221"/>
      <c r="O178" s="69"/>
      <c r="P178" s="69"/>
      <c r="Q178" s="69"/>
      <c r="R178" s="69"/>
      <c r="S178" s="69"/>
      <c r="T178" s="70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4" t="s">
        <v>185</v>
      </c>
      <c r="AU178" s="14" t="s">
        <v>21</v>
      </c>
    </row>
    <row r="179" spans="1:65" s="2" customFormat="1" ht="24.2" customHeight="1">
      <c r="A179" s="32"/>
      <c r="B179" s="33"/>
      <c r="C179" s="206" t="s">
        <v>306</v>
      </c>
      <c r="D179" s="206" t="s">
        <v>178</v>
      </c>
      <c r="E179" s="207" t="s">
        <v>409</v>
      </c>
      <c r="F179" s="208" t="s">
        <v>410</v>
      </c>
      <c r="G179" s="209" t="s">
        <v>406</v>
      </c>
      <c r="H179" s="210">
        <v>8</v>
      </c>
      <c r="I179" s="211"/>
      <c r="J179" s="212">
        <f>ROUND(I179*H179,2)</f>
        <v>0</v>
      </c>
      <c r="K179" s="208" t="s">
        <v>323</v>
      </c>
      <c r="L179" s="35"/>
      <c r="M179" s="213" t="s">
        <v>1</v>
      </c>
      <c r="N179" s="214" t="s">
        <v>51</v>
      </c>
      <c r="O179" s="69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7" t="s">
        <v>338</v>
      </c>
      <c r="AT179" s="217" t="s">
        <v>178</v>
      </c>
      <c r="AU179" s="217" t="s">
        <v>21</v>
      </c>
      <c r="AY179" s="14" t="s">
        <v>176</v>
      </c>
      <c r="BE179" s="112">
        <f>IF(N179="základní",J179,0)</f>
        <v>0</v>
      </c>
      <c r="BF179" s="112">
        <f>IF(N179="snížená",J179,0)</f>
        <v>0</v>
      </c>
      <c r="BG179" s="112">
        <f>IF(N179="zákl. přenesená",J179,0)</f>
        <v>0</v>
      </c>
      <c r="BH179" s="112">
        <f>IF(N179="sníž. přenesená",J179,0)</f>
        <v>0</v>
      </c>
      <c r="BI179" s="112">
        <f>IF(N179="nulová",J179,0)</f>
        <v>0</v>
      </c>
      <c r="BJ179" s="14" t="s">
        <v>21</v>
      </c>
      <c r="BK179" s="112">
        <f>ROUND(I179*H179,2)</f>
        <v>0</v>
      </c>
      <c r="BL179" s="14" t="s">
        <v>338</v>
      </c>
      <c r="BM179" s="217" t="s">
        <v>585</v>
      </c>
    </row>
    <row r="180" spans="1:65" s="2" customFormat="1" ht="19.5">
      <c r="A180" s="32"/>
      <c r="B180" s="33"/>
      <c r="C180" s="34"/>
      <c r="D180" s="218" t="s">
        <v>185</v>
      </c>
      <c r="E180" s="34"/>
      <c r="F180" s="219" t="s">
        <v>412</v>
      </c>
      <c r="G180" s="34"/>
      <c r="H180" s="34"/>
      <c r="I180" s="176"/>
      <c r="J180" s="34"/>
      <c r="K180" s="34"/>
      <c r="L180" s="35"/>
      <c r="M180" s="220"/>
      <c r="N180" s="221"/>
      <c r="O180" s="69"/>
      <c r="P180" s="69"/>
      <c r="Q180" s="69"/>
      <c r="R180" s="69"/>
      <c r="S180" s="69"/>
      <c r="T180" s="70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4" t="s">
        <v>185</v>
      </c>
      <c r="AU180" s="14" t="s">
        <v>21</v>
      </c>
    </row>
    <row r="181" spans="1:65" s="2" customFormat="1" ht="24.2" customHeight="1">
      <c r="A181" s="32"/>
      <c r="B181" s="33"/>
      <c r="C181" s="206" t="s">
        <v>311</v>
      </c>
      <c r="D181" s="206" t="s">
        <v>178</v>
      </c>
      <c r="E181" s="207" t="s">
        <v>414</v>
      </c>
      <c r="F181" s="208" t="s">
        <v>415</v>
      </c>
      <c r="G181" s="209" t="s">
        <v>406</v>
      </c>
      <c r="H181" s="210">
        <v>8</v>
      </c>
      <c r="I181" s="211"/>
      <c r="J181" s="212">
        <f>ROUND(I181*H181,2)</f>
        <v>0</v>
      </c>
      <c r="K181" s="208" t="s">
        <v>323</v>
      </c>
      <c r="L181" s="35"/>
      <c r="M181" s="213" t="s">
        <v>1</v>
      </c>
      <c r="N181" s="214" t="s">
        <v>51</v>
      </c>
      <c r="O181" s="69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7" t="s">
        <v>338</v>
      </c>
      <c r="AT181" s="217" t="s">
        <v>178</v>
      </c>
      <c r="AU181" s="217" t="s">
        <v>21</v>
      </c>
      <c r="AY181" s="14" t="s">
        <v>176</v>
      </c>
      <c r="BE181" s="112">
        <f>IF(N181="základní",J181,0)</f>
        <v>0</v>
      </c>
      <c r="BF181" s="112">
        <f>IF(N181="snížená",J181,0)</f>
        <v>0</v>
      </c>
      <c r="BG181" s="112">
        <f>IF(N181="zákl. přenesená",J181,0)</f>
        <v>0</v>
      </c>
      <c r="BH181" s="112">
        <f>IF(N181="sníž. přenesená",J181,0)</f>
        <v>0</v>
      </c>
      <c r="BI181" s="112">
        <f>IF(N181="nulová",J181,0)</f>
        <v>0</v>
      </c>
      <c r="BJ181" s="14" t="s">
        <v>21</v>
      </c>
      <c r="BK181" s="112">
        <f>ROUND(I181*H181,2)</f>
        <v>0</v>
      </c>
      <c r="BL181" s="14" t="s">
        <v>338</v>
      </c>
      <c r="BM181" s="217" t="s">
        <v>586</v>
      </c>
    </row>
    <row r="182" spans="1:65" s="2" customFormat="1" ht="29.25">
      <c r="A182" s="32"/>
      <c r="B182" s="33"/>
      <c r="C182" s="34"/>
      <c r="D182" s="218" t="s">
        <v>185</v>
      </c>
      <c r="E182" s="34"/>
      <c r="F182" s="219" t="s">
        <v>417</v>
      </c>
      <c r="G182" s="34"/>
      <c r="H182" s="34"/>
      <c r="I182" s="176"/>
      <c r="J182" s="34"/>
      <c r="K182" s="34"/>
      <c r="L182" s="35"/>
      <c r="M182" s="220"/>
      <c r="N182" s="221"/>
      <c r="O182" s="69"/>
      <c r="P182" s="69"/>
      <c r="Q182" s="69"/>
      <c r="R182" s="69"/>
      <c r="S182" s="69"/>
      <c r="T182" s="70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4" t="s">
        <v>185</v>
      </c>
      <c r="AU182" s="14" t="s">
        <v>21</v>
      </c>
    </row>
    <row r="183" spans="1:65" s="2" customFormat="1" ht="24.2" customHeight="1">
      <c r="A183" s="32"/>
      <c r="B183" s="33"/>
      <c r="C183" s="206" t="s">
        <v>413</v>
      </c>
      <c r="D183" s="206" t="s">
        <v>178</v>
      </c>
      <c r="E183" s="207" t="s">
        <v>419</v>
      </c>
      <c r="F183" s="208" t="s">
        <v>420</v>
      </c>
      <c r="G183" s="209" t="s">
        <v>191</v>
      </c>
      <c r="H183" s="210">
        <v>685</v>
      </c>
      <c r="I183" s="211"/>
      <c r="J183" s="212">
        <f>ROUND(I183*H183,2)</f>
        <v>0</v>
      </c>
      <c r="K183" s="208" t="s">
        <v>323</v>
      </c>
      <c r="L183" s="35"/>
      <c r="M183" s="213" t="s">
        <v>1</v>
      </c>
      <c r="N183" s="214" t="s">
        <v>51</v>
      </c>
      <c r="O183" s="69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7" t="s">
        <v>338</v>
      </c>
      <c r="AT183" s="217" t="s">
        <v>178</v>
      </c>
      <c r="AU183" s="217" t="s">
        <v>21</v>
      </c>
      <c r="AY183" s="14" t="s">
        <v>176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14" t="s">
        <v>21</v>
      </c>
      <c r="BK183" s="112">
        <f>ROUND(I183*H183,2)</f>
        <v>0</v>
      </c>
      <c r="BL183" s="14" t="s">
        <v>338</v>
      </c>
      <c r="BM183" s="217" t="s">
        <v>587</v>
      </c>
    </row>
    <row r="184" spans="1:65" s="2" customFormat="1" ht="11.25">
      <c r="A184" s="32"/>
      <c r="B184" s="33"/>
      <c r="C184" s="34"/>
      <c r="D184" s="218" t="s">
        <v>185</v>
      </c>
      <c r="E184" s="34"/>
      <c r="F184" s="219" t="s">
        <v>420</v>
      </c>
      <c r="G184" s="34"/>
      <c r="H184" s="34"/>
      <c r="I184" s="176"/>
      <c r="J184" s="34"/>
      <c r="K184" s="34"/>
      <c r="L184" s="35"/>
      <c r="M184" s="220"/>
      <c r="N184" s="221"/>
      <c r="O184" s="69"/>
      <c r="P184" s="69"/>
      <c r="Q184" s="69"/>
      <c r="R184" s="69"/>
      <c r="S184" s="69"/>
      <c r="T184" s="70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4" t="s">
        <v>185</v>
      </c>
      <c r="AU184" s="14" t="s">
        <v>21</v>
      </c>
    </row>
    <row r="185" spans="1:65" s="2" customFormat="1" ht="37.9" customHeight="1">
      <c r="A185" s="32"/>
      <c r="B185" s="33"/>
      <c r="C185" s="223" t="s">
        <v>418</v>
      </c>
      <c r="D185" s="223" t="s">
        <v>195</v>
      </c>
      <c r="E185" s="224" t="s">
        <v>423</v>
      </c>
      <c r="F185" s="225" t="s">
        <v>424</v>
      </c>
      <c r="G185" s="226" t="s">
        <v>255</v>
      </c>
      <c r="H185" s="227">
        <v>685</v>
      </c>
      <c r="I185" s="228"/>
      <c r="J185" s="229">
        <f>ROUND(I185*H185,2)</f>
        <v>0</v>
      </c>
      <c r="K185" s="225" t="s">
        <v>323</v>
      </c>
      <c r="L185" s="230"/>
      <c r="M185" s="231" t="s">
        <v>1</v>
      </c>
      <c r="N185" s="232" t="s">
        <v>51</v>
      </c>
      <c r="O185" s="69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7" t="s">
        <v>315</v>
      </c>
      <c r="AT185" s="217" t="s">
        <v>195</v>
      </c>
      <c r="AU185" s="217" t="s">
        <v>21</v>
      </c>
      <c r="AY185" s="14" t="s">
        <v>176</v>
      </c>
      <c r="BE185" s="112">
        <f>IF(N185="základní",J185,0)</f>
        <v>0</v>
      </c>
      <c r="BF185" s="112">
        <f>IF(N185="snížená",J185,0)</f>
        <v>0</v>
      </c>
      <c r="BG185" s="112">
        <f>IF(N185="zákl. přenesená",J185,0)</f>
        <v>0</v>
      </c>
      <c r="BH185" s="112">
        <f>IF(N185="sníž. přenesená",J185,0)</f>
        <v>0</v>
      </c>
      <c r="BI185" s="112">
        <f>IF(N185="nulová",J185,0)</f>
        <v>0</v>
      </c>
      <c r="BJ185" s="14" t="s">
        <v>21</v>
      </c>
      <c r="BK185" s="112">
        <f>ROUND(I185*H185,2)</f>
        <v>0</v>
      </c>
      <c r="BL185" s="14" t="s">
        <v>315</v>
      </c>
      <c r="BM185" s="217" t="s">
        <v>588</v>
      </c>
    </row>
    <row r="186" spans="1:65" s="2" customFormat="1" ht="19.5">
      <c r="A186" s="32"/>
      <c r="B186" s="33"/>
      <c r="C186" s="34"/>
      <c r="D186" s="218" t="s">
        <v>185</v>
      </c>
      <c r="E186" s="34"/>
      <c r="F186" s="219" t="s">
        <v>426</v>
      </c>
      <c r="G186" s="34"/>
      <c r="H186" s="34"/>
      <c r="I186" s="176"/>
      <c r="J186" s="34"/>
      <c r="K186" s="34"/>
      <c r="L186" s="35"/>
      <c r="M186" s="220"/>
      <c r="N186" s="221"/>
      <c r="O186" s="69"/>
      <c r="P186" s="69"/>
      <c r="Q186" s="69"/>
      <c r="R186" s="69"/>
      <c r="S186" s="69"/>
      <c r="T186" s="70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4" t="s">
        <v>185</v>
      </c>
      <c r="AU186" s="14" t="s">
        <v>21</v>
      </c>
    </row>
    <row r="187" spans="1:65" s="2" customFormat="1" ht="37.9" customHeight="1">
      <c r="A187" s="32"/>
      <c r="B187" s="33"/>
      <c r="C187" s="223" t="s">
        <v>422</v>
      </c>
      <c r="D187" s="223" t="s">
        <v>195</v>
      </c>
      <c r="E187" s="224" t="s">
        <v>428</v>
      </c>
      <c r="F187" s="225" t="s">
        <v>429</v>
      </c>
      <c r="G187" s="226" t="s">
        <v>255</v>
      </c>
      <c r="H187" s="227">
        <v>1370</v>
      </c>
      <c r="I187" s="228"/>
      <c r="J187" s="229">
        <f>ROUND(I187*H187,2)</f>
        <v>0</v>
      </c>
      <c r="K187" s="225" t="s">
        <v>323</v>
      </c>
      <c r="L187" s="230"/>
      <c r="M187" s="231" t="s">
        <v>1</v>
      </c>
      <c r="N187" s="232" t="s">
        <v>51</v>
      </c>
      <c r="O187" s="69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7" t="s">
        <v>315</v>
      </c>
      <c r="AT187" s="217" t="s">
        <v>195</v>
      </c>
      <c r="AU187" s="217" t="s">
        <v>21</v>
      </c>
      <c r="AY187" s="14" t="s">
        <v>176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14" t="s">
        <v>21</v>
      </c>
      <c r="BK187" s="112">
        <f>ROUND(I187*H187,2)</f>
        <v>0</v>
      </c>
      <c r="BL187" s="14" t="s">
        <v>315</v>
      </c>
      <c r="BM187" s="217" t="s">
        <v>589</v>
      </c>
    </row>
    <row r="188" spans="1:65" s="2" customFormat="1" ht="19.5">
      <c r="A188" s="32"/>
      <c r="B188" s="33"/>
      <c r="C188" s="34"/>
      <c r="D188" s="218" t="s">
        <v>185</v>
      </c>
      <c r="E188" s="34"/>
      <c r="F188" s="219" t="s">
        <v>431</v>
      </c>
      <c r="G188" s="34"/>
      <c r="H188" s="34"/>
      <c r="I188" s="176"/>
      <c r="J188" s="34"/>
      <c r="K188" s="34"/>
      <c r="L188" s="35"/>
      <c r="M188" s="220"/>
      <c r="N188" s="221"/>
      <c r="O188" s="69"/>
      <c r="P188" s="69"/>
      <c r="Q188" s="69"/>
      <c r="R188" s="69"/>
      <c r="S188" s="69"/>
      <c r="T188" s="70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4" t="s">
        <v>185</v>
      </c>
      <c r="AU188" s="14" t="s">
        <v>21</v>
      </c>
    </row>
    <row r="189" spans="1:65" s="2" customFormat="1" ht="24.2" customHeight="1">
      <c r="A189" s="32"/>
      <c r="B189" s="33"/>
      <c r="C189" s="206" t="s">
        <v>427</v>
      </c>
      <c r="D189" s="206" t="s">
        <v>178</v>
      </c>
      <c r="E189" s="207" t="s">
        <v>433</v>
      </c>
      <c r="F189" s="208" t="s">
        <v>434</v>
      </c>
      <c r="G189" s="209" t="s">
        <v>191</v>
      </c>
      <c r="H189" s="210">
        <v>685</v>
      </c>
      <c r="I189" s="211"/>
      <c r="J189" s="212">
        <f>ROUND(I189*H189,2)</f>
        <v>0</v>
      </c>
      <c r="K189" s="208" t="s">
        <v>323</v>
      </c>
      <c r="L189" s="35"/>
      <c r="M189" s="213" t="s">
        <v>1</v>
      </c>
      <c r="N189" s="214" t="s">
        <v>51</v>
      </c>
      <c r="O189" s="69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7" t="s">
        <v>338</v>
      </c>
      <c r="AT189" s="217" t="s">
        <v>178</v>
      </c>
      <c r="AU189" s="217" t="s">
        <v>21</v>
      </c>
      <c r="AY189" s="14" t="s">
        <v>176</v>
      </c>
      <c r="BE189" s="112">
        <f>IF(N189="základní",J189,0)</f>
        <v>0</v>
      </c>
      <c r="BF189" s="112">
        <f>IF(N189="snížená",J189,0)</f>
        <v>0</v>
      </c>
      <c r="BG189" s="112">
        <f>IF(N189="zákl. přenesená",J189,0)</f>
        <v>0</v>
      </c>
      <c r="BH189" s="112">
        <f>IF(N189="sníž. přenesená",J189,0)</f>
        <v>0</v>
      </c>
      <c r="BI189" s="112">
        <f>IF(N189="nulová",J189,0)</f>
        <v>0</v>
      </c>
      <c r="BJ189" s="14" t="s">
        <v>21</v>
      </c>
      <c r="BK189" s="112">
        <f>ROUND(I189*H189,2)</f>
        <v>0</v>
      </c>
      <c r="BL189" s="14" t="s">
        <v>338</v>
      </c>
      <c r="BM189" s="217" t="s">
        <v>590</v>
      </c>
    </row>
    <row r="190" spans="1:65" s="2" customFormat="1" ht="11.25">
      <c r="A190" s="32"/>
      <c r="B190" s="33"/>
      <c r="C190" s="34"/>
      <c r="D190" s="218" t="s">
        <v>185</v>
      </c>
      <c r="E190" s="34"/>
      <c r="F190" s="219" t="s">
        <v>434</v>
      </c>
      <c r="G190" s="34"/>
      <c r="H190" s="34"/>
      <c r="I190" s="176"/>
      <c r="J190" s="34"/>
      <c r="K190" s="34"/>
      <c r="L190" s="35"/>
      <c r="M190" s="220"/>
      <c r="N190" s="221"/>
      <c r="O190" s="69"/>
      <c r="P190" s="69"/>
      <c r="Q190" s="69"/>
      <c r="R190" s="69"/>
      <c r="S190" s="69"/>
      <c r="T190" s="70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4" t="s">
        <v>185</v>
      </c>
      <c r="AU190" s="14" t="s">
        <v>21</v>
      </c>
    </row>
    <row r="191" spans="1:65" s="2" customFormat="1" ht="24.2" customHeight="1">
      <c r="A191" s="32"/>
      <c r="B191" s="33"/>
      <c r="C191" s="223" t="s">
        <v>432</v>
      </c>
      <c r="D191" s="223" t="s">
        <v>195</v>
      </c>
      <c r="E191" s="224" t="s">
        <v>437</v>
      </c>
      <c r="F191" s="225" t="s">
        <v>438</v>
      </c>
      <c r="G191" s="226" t="s">
        <v>191</v>
      </c>
      <c r="H191" s="227">
        <v>685</v>
      </c>
      <c r="I191" s="228"/>
      <c r="J191" s="229">
        <f>ROUND(I191*H191,2)</f>
        <v>0</v>
      </c>
      <c r="K191" s="225" t="s">
        <v>323</v>
      </c>
      <c r="L191" s="230"/>
      <c r="M191" s="231" t="s">
        <v>1</v>
      </c>
      <c r="N191" s="232" t="s">
        <v>51</v>
      </c>
      <c r="O191" s="69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7" t="s">
        <v>315</v>
      </c>
      <c r="AT191" s="217" t="s">
        <v>195</v>
      </c>
      <c r="AU191" s="217" t="s">
        <v>21</v>
      </c>
      <c r="AY191" s="14" t="s">
        <v>176</v>
      </c>
      <c r="BE191" s="112">
        <f>IF(N191="základní",J191,0)</f>
        <v>0</v>
      </c>
      <c r="BF191" s="112">
        <f>IF(N191="snížená",J191,0)</f>
        <v>0</v>
      </c>
      <c r="BG191" s="112">
        <f>IF(N191="zákl. přenesená",J191,0)</f>
        <v>0</v>
      </c>
      <c r="BH191" s="112">
        <f>IF(N191="sníž. přenesená",J191,0)</f>
        <v>0</v>
      </c>
      <c r="BI191" s="112">
        <f>IF(N191="nulová",J191,0)</f>
        <v>0</v>
      </c>
      <c r="BJ191" s="14" t="s">
        <v>21</v>
      </c>
      <c r="BK191" s="112">
        <f>ROUND(I191*H191,2)</f>
        <v>0</v>
      </c>
      <c r="BL191" s="14" t="s">
        <v>315</v>
      </c>
      <c r="BM191" s="217" t="s">
        <v>591</v>
      </c>
    </row>
    <row r="192" spans="1:65" s="2" customFormat="1" ht="19.5">
      <c r="A192" s="32"/>
      <c r="B192" s="33"/>
      <c r="C192" s="34"/>
      <c r="D192" s="218" t="s">
        <v>185</v>
      </c>
      <c r="E192" s="34"/>
      <c r="F192" s="219" t="s">
        <v>440</v>
      </c>
      <c r="G192" s="34"/>
      <c r="H192" s="34"/>
      <c r="I192" s="176"/>
      <c r="J192" s="34"/>
      <c r="K192" s="34"/>
      <c r="L192" s="35"/>
      <c r="M192" s="220"/>
      <c r="N192" s="221"/>
      <c r="O192" s="69"/>
      <c r="P192" s="69"/>
      <c r="Q192" s="69"/>
      <c r="R192" s="69"/>
      <c r="S192" s="69"/>
      <c r="T192" s="70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4" t="s">
        <v>185</v>
      </c>
      <c r="AU192" s="14" t="s">
        <v>21</v>
      </c>
    </row>
    <row r="193" spans="1:65" s="2" customFormat="1" ht="24.2" customHeight="1">
      <c r="A193" s="32"/>
      <c r="B193" s="33"/>
      <c r="C193" s="206" t="s">
        <v>436</v>
      </c>
      <c r="D193" s="206" t="s">
        <v>178</v>
      </c>
      <c r="E193" s="207" t="s">
        <v>442</v>
      </c>
      <c r="F193" s="208" t="s">
        <v>443</v>
      </c>
      <c r="G193" s="209" t="s">
        <v>255</v>
      </c>
      <c r="H193" s="210">
        <v>5</v>
      </c>
      <c r="I193" s="211"/>
      <c r="J193" s="212">
        <f>ROUND(I193*H193,2)</f>
        <v>0</v>
      </c>
      <c r="K193" s="208" t="s">
        <v>323</v>
      </c>
      <c r="L193" s="35"/>
      <c r="M193" s="213" t="s">
        <v>1</v>
      </c>
      <c r="N193" s="214" t="s">
        <v>51</v>
      </c>
      <c r="O193" s="69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7" t="s">
        <v>338</v>
      </c>
      <c r="AT193" s="217" t="s">
        <v>178</v>
      </c>
      <c r="AU193" s="217" t="s">
        <v>21</v>
      </c>
      <c r="AY193" s="14" t="s">
        <v>176</v>
      </c>
      <c r="BE193" s="112">
        <f>IF(N193="základní",J193,0)</f>
        <v>0</v>
      </c>
      <c r="BF193" s="112">
        <f>IF(N193="snížená",J193,0)</f>
        <v>0</v>
      </c>
      <c r="BG193" s="112">
        <f>IF(N193="zákl. přenesená",J193,0)</f>
        <v>0</v>
      </c>
      <c r="BH193" s="112">
        <f>IF(N193="sníž. přenesená",J193,0)</f>
        <v>0</v>
      </c>
      <c r="BI193" s="112">
        <f>IF(N193="nulová",J193,0)</f>
        <v>0</v>
      </c>
      <c r="BJ193" s="14" t="s">
        <v>21</v>
      </c>
      <c r="BK193" s="112">
        <f>ROUND(I193*H193,2)</f>
        <v>0</v>
      </c>
      <c r="BL193" s="14" t="s">
        <v>338</v>
      </c>
      <c r="BM193" s="217" t="s">
        <v>592</v>
      </c>
    </row>
    <row r="194" spans="1:65" s="2" customFormat="1" ht="19.5">
      <c r="A194" s="32"/>
      <c r="B194" s="33"/>
      <c r="C194" s="34"/>
      <c r="D194" s="218" t="s">
        <v>185</v>
      </c>
      <c r="E194" s="34"/>
      <c r="F194" s="219" t="s">
        <v>445</v>
      </c>
      <c r="G194" s="34"/>
      <c r="H194" s="34"/>
      <c r="I194" s="176"/>
      <c r="J194" s="34"/>
      <c r="K194" s="34"/>
      <c r="L194" s="35"/>
      <c r="M194" s="233"/>
      <c r="N194" s="234"/>
      <c r="O194" s="235"/>
      <c r="P194" s="235"/>
      <c r="Q194" s="235"/>
      <c r="R194" s="235"/>
      <c r="S194" s="235"/>
      <c r="T194" s="23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4" t="s">
        <v>185</v>
      </c>
      <c r="AU194" s="14" t="s">
        <v>21</v>
      </c>
    </row>
    <row r="195" spans="1:65" s="2" customFormat="1" ht="6.95" customHeight="1">
      <c r="A195" s="32"/>
      <c r="B195" s="52"/>
      <c r="C195" s="53"/>
      <c r="D195" s="53"/>
      <c r="E195" s="53"/>
      <c r="F195" s="53"/>
      <c r="G195" s="53"/>
      <c r="H195" s="53"/>
      <c r="I195" s="53"/>
      <c r="J195" s="53"/>
      <c r="K195" s="53"/>
      <c r="L195" s="35"/>
      <c r="M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ddsWLE0qwLh9TCdX4W+bi8dNWWKYdp0IQ9O8CX5/XrCaK/SpQk1aappax8NQ3+TgwgfQatwv0cSU+DvVogvHQw==" saltValue="1og3YUGfYX8GiIMJCEFvhq4vzqg4H4Oz4qPSlhqs+iuCqGLrCQyZSP9ut/h5F+AVdf0P1GkEAbZ2y/EGjt/X+Q==" spinCount="100000" sheet="1" objects="1" scenarios="1" formatColumns="0" formatRows="0" autoFilter="0"/>
  <autoFilter ref="C128:K194" xr:uid="{00000000-0009-0000-0000-000008000000}"/>
  <mergeCells count="14">
    <mergeCell ref="D107:F107"/>
    <mergeCell ref="E119:H119"/>
    <mergeCell ref="E121:H121"/>
    <mergeCell ref="L2:V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SO 02.11 - Zemní práce - ...</vt:lpstr>
      <vt:lpstr>SO 02.12 - Oprava rozvodu...</vt:lpstr>
      <vt:lpstr>SO 02.13 - Vedlejší rozpo...</vt:lpstr>
      <vt:lpstr>SO 02.31 - Zemní práce - ...</vt:lpstr>
      <vt:lpstr>SO 02.32 - Oprava rozvodu...</vt:lpstr>
      <vt:lpstr>SO 02.33 - Vedlejší rozpo...</vt:lpstr>
      <vt:lpstr>SO 02.41 - Zemní práce - ...</vt:lpstr>
      <vt:lpstr>SO 02.42 - Oprava rozvodu...</vt:lpstr>
      <vt:lpstr>SO 02.43 - Vedlejší rozpo...</vt:lpstr>
      <vt:lpstr>SO 02.51 - Zemní práce - ...</vt:lpstr>
      <vt:lpstr>SO 02.52 - Oprava rozvodu...</vt:lpstr>
      <vt:lpstr>SO 02.53 - Vedlejší rozpo...</vt:lpstr>
      <vt:lpstr>'Rekapitulace stavby'!Názvy_tisku</vt:lpstr>
      <vt:lpstr>'SO 02.11 - Zemní práce - ...'!Názvy_tisku</vt:lpstr>
      <vt:lpstr>'SO 02.12 - Oprava rozvodu...'!Názvy_tisku</vt:lpstr>
      <vt:lpstr>'SO 02.13 - Vedlejší rozpo...'!Názvy_tisku</vt:lpstr>
      <vt:lpstr>'SO 02.31 - Zemní práce - ...'!Názvy_tisku</vt:lpstr>
      <vt:lpstr>'SO 02.32 - Oprava rozvodu...'!Názvy_tisku</vt:lpstr>
      <vt:lpstr>'SO 02.33 - Vedlejší rozpo...'!Názvy_tisku</vt:lpstr>
      <vt:lpstr>'SO 02.41 - Zemní práce - ...'!Názvy_tisku</vt:lpstr>
      <vt:lpstr>'SO 02.42 - Oprava rozvodu...'!Názvy_tisku</vt:lpstr>
      <vt:lpstr>'SO 02.43 - Vedlejší rozpo...'!Názvy_tisku</vt:lpstr>
      <vt:lpstr>'SO 02.51 - Zemní práce - ...'!Názvy_tisku</vt:lpstr>
      <vt:lpstr>'SO 02.52 - Oprava rozvodu...'!Názvy_tisku</vt:lpstr>
      <vt:lpstr>'SO 02.53 - Vedlejší rozpo...'!Názvy_tisku</vt:lpstr>
      <vt:lpstr>'Rekapitulace stavby'!Oblast_tisku</vt:lpstr>
      <vt:lpstr>'SO 02.11 - Zemní práce - ...'!Oblast_tisku</vt:lpstr>
      <vt:lpstr>'SO 02.12 - Oprava rozvodu...'!Oblast_tisku</vt:lpstr>
      <vt:lpstr>'SO 02.13 - Vedlejší rozpo...'!Oblast_tisku</vt:lpstr>
      <vt:lpstr>'SO 02.31 - Zemní práce - ...'!Oblast_tisku</vt:lpstr>
      <vt:lpstr>'SO 02.32 - Oprava rozvodu...'!Oblast_tisku</vt:lpstr>
      <vt:lpstr>'SO 02.33 - Vedlejší rozpo...'!Oblast_tisku</vt:lpstr>
      <vt:lpstr>'SO 02.41 - Zemní práce - ...'!Oblast_tisku</vt:lpstr>
      <vt:lpstr>'SO 02.42 - Oprava rozvodu...'!Oblast_tisku</vt:lpstr>
      <vt:lpstr>'SO 02.43 - Vedlejší rozpo...'!Oblast_tisku</vt:lpstr>
      <vt:lpstr>'SO 02.51 - Zemní práce - ...'!Oblast_tisku</vt:lpstr>
      <vt:lpstr>'SO 02.52 - Oprava rozvodu...'!Oblast_tisku</vt:lpstr>
      <vt:lpstr>'SO 02.53 - Vedlejší rozpo...'!Oblast_tisku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LAPTOP-HR66LVUF\NEEDforSPEED</dc:creator>
  <cp:lastModifiedBy>NEEDforSPEED</cp:lastModifiedBy>
  <dcterms:created xsi:type="dcterms:W3CDTF">2020-08-11T12:00:56Z</dcterms:created>
  <dcterms:modified xsi:type="dcterms:W3CDTF">2020-08-11T12:02:54Z</dcterms:modified>
</cp:coreProperties>
</file>